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hidePivotFieldList="1" defaultThemeVersion="166925"/>
  <mc:AlternateContent xmlns:mc="http://schemas.openxmlformats.org/markup-compatibility/2006">
    <mc:Choice Requires="x15">
      <x15ac:absPath xmlns:x15ac="http://schemas.microsoft.com/office/spreadsheetml/2010/11/ac" url="S:\Divisional Shares\ADAP\Website\Alcohol_and_Drug_Abuse\Grantees &amp; Contractors\assets_reportingforms\"/>
    </mc:Choice>
  </mc:AlternateContent>
  <xr:revisionPtr revIDLastSave="0" documentId="8_{E80B12F4-B87E-478E-A9CF-82D9EA60B25C}" xr6:coauthVersionLast="47" xr6:coauthVersionMax="47" xr10:uidLastSave="{00000000-0000-0000-0000-000000000000}"/>
  <bookViews>
    <workbookView xWindow="-108" yWindow="-108" windowWidth="23256" windowHeight="12576" firstSheet="1" activeTab="1" xr2:uid="{99367D09-6AF0-41FF-9765-A6656444E70F}"/>
  </bookViews>
  <sheets>
    <sheet name="Pivots" sheetId="6" state="hidden" r:id="rId1"/>
    <sheet name="Data Entry" sheetId="3" r:id="rId2"/>
    <sheet name="Dashboard" sheetId="5" r:id="rId3"/>
    <sheet name="Lookups" sheetId="1" state="hidden" r:id="rId4"/>
    <sheet name="Facility Lookups" sheetId="2" state="hidden" r:id="rId5"/>
  </sheets>
  <definedNames>
    <definedName name="_xlcn.WorksheetConnection_RTAProvider022322.xlsxDataEntry1" hidden="1">DataEntry[]</definedName>
    <definedName name="Hospital">'Facility Lookups'!#REF!</definedName>
    <definedName name="ProviderName">'Data Entry'!$C$2</definedName>
    <definedName name="ProviderOrg">'Facility Lookups'!#REF!</definedName>
    <definedName name="Region">'Data Entry'!$C$3</definedName>
    <definedName name="TotalContacts">'Data Entry'!$C$4</definedName>
  </definedNames>
  <calcPr calcId="191028"/>
  <pivotCaches>
    <pivotCache cacheId="0" r:id="rId6"/>
    <pivotCache cacheId="1" r:id="rId7"/>
    <pivotCache cacheId="2" r:id="rId8"/>
    <pivotCache cacheId="3" r:id="rId9"/>
    <pivotCache cacheId="4" r:id="rId10"/>
    <pivotCache cacheId="5" r:id="rId11"/>
    <pivotCache cacheId="6" r:id="rId12"/>
    <pivotCache cacheId="7" r:id="rId13"/>
    <pivotCache cacheId="8"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DataEntry" name="DataEntry" connection="WorksheetConnection_RTA Provider 022322.xlsx!DataEntry"/>
        </x15:modelTables>
        <x15:extLst>
          <ext xmlns:x16="http://schemas.microsoft.com/office/spreadsheetml/2014/11/main" uri="{9835A34E-60A6-4A7C-AAB8-D5F71C897F49}">
            <x16:modelTimeGroupings>
              <x16:modelTimeGrouping tableName="DataEntry" columnName="Date of First Contact or Scheduled Appointment" columnId="Date of First Contact or Scheduled Appointment">
                <x16:calculatedTimeColumn columnName="Date of First Contact or Scheduled Appointment (Year)" columnId="Date of First Contact or Scheduled Appointment (Year)" contentType="years" isSelected="1"/>
                <x16:calculatedTimeColumn columnName="Date of First Contact or Scheduled Appointment (Quarter)" columnId="Date of First Contact or Scheduled Appointment (Quarter)" contentType="quarters" isSelected="1"/>
                <x16:calculatedTimeColumn columnName="Date of First Contact or Scheduled Appointment (Month Index)" columnId="Date of First Contact or Scheduled Appointment (Month Index)" contentType="monthsindex" isSelected="1"/>
                <x16:calculatedTimeColumn columnName="Date of First Contact or Scheduled Appointment (Month)" columnId="Date of First Contact or Scheduled Appointment (Month)" contentType="months" isSelected="1"/>
              </x16:modelTimeGrouping>
            </x16:modelTimeGroupings>
          </ext>
        </x15:extLst>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1" i="3" l="1"/>
  <c r="AB11" i="3" s="1"/>
  <c r="U11" i="3"/>
  <c r="V11" i="3"/>
  <c r="W11" i="3"/>
  <c r="X11" i="3"/>
  <c r="Y11" i="3"/>
  <c r="Z11" i="3"/>
  <c r="AC11" i="3"/>
  <c r="T11" i="3" s="1"/>
  <c r="AD11" i="3"/>
  <c r="AD9" i="3"/>
  <c r="B9" i="3"/>
  <c r="A2" i="5"/>
  <c r="S11" i="3" l="1"/>
  <c r="AE11" i="3" s="1"/>
  <c r="AA11" i="3"/>
  <c r="Y9" i="3"/>
  <c r="AC4" i="3"/>
  <c r="AC9" i="3" l="1"/>
  <c r="J9" i="3"/>
  <c r="I9" i="3"/>
  <c r="G9" i="3"/>
  <c r="F9" i="3"/>
  <c r="E9" i="3"/>
  <c r="D9" i="3"/>
  <c r="C4" i="3"/>
  <c r="B5" i="5" s="1"/>
  <c r="B17" i="5" l="1"/>
  <c r="C17" i="5" s="1"/>
  <c r="B18" i="5"/>
  <c r="C18" i="5" s="1"/>
  <c r="K4" i="5" s="1"/>
  <c r="AB9" i="3"/>
  <c r="AA9" i="3"/>
  <c r="C9" i="3"/>
  <c r="AC5" i="3"/>
  <c r="N9" i="3"/>
  <c r="AC6" i="3" l="1"/>
  <c r="AC2" i="3" s="1"/>
  <c r="B7" i="5" s="1"/>
  <c r="B19" i="5"/>
  <c r="C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VanDonsel, Anne</author>
  </authors>
  <commentList>
    <comment ref="B10" authorId="0" shapeId="0" xr:uid="{A531B8F6-B31E-47F2-8A7A-F523AF20A3DE}">
      <text>
        <r>
          <rPr>
            <b/>
            <sz val="9"/>
            <color indexed="81"/>
            <rFont val="Tahoma"/>
            <family val="2"/>
          </rPr>
          <t>Your organization's unique patient identification number</t>
        </r>
        <r>
          <rPr>
            <sz val="9"/>
            <color indexed="81"/>
            <rFont val="Tahoma"/>
            <family val="2"/>
          </rPr>
          <t xml:space="preserve">
</t>
        </r>
      </text>
    </comment>
    <comment ref="C10" authorId="0" shapeId="0" xr:uid="{0B70B506-7629-46BA-9724-CB700382C714}">
      <text>
        <r>
          <rPr>
            <b/>
            <sz val="9"/>
            <color indexed="81"/>
            <rFont val="Tahoma"/>
            <family val="2"/>
          </rPr>
          <t>Patient's hospital Medical Record Number (MRN) if coming from the hospital ED.</t>
        </r>
        <r>
          <rPr>
            <sz val="9"/>
            <color indexed="81"/>
            <rFont val="Tahoma"/>
            <family val="2"/>
          </rPr>
          <t xml:space="preserve">
</t>
        </r>
      </text>
    </comment>
    <comment ref="D10" authorId="0" shapeId="0" xr:uid="{A7D0D9BB-FA18-4097-B5E0-C8C3D7B57B86}">
      <text>
        <r>
          <rPr>
            <b/>
            <sz val="9"/>
            <color indexed="81"/>
            <rFont val="Tahoma"/>
            <family val="2"/>
          </rPr>
          <t>Patient's age at date of contact</t>
        </r>
        <r>
          <rPr>
            <sz val="9"/>
            <color indexed="81"/>
            <rFont val="Tahoma"/>
            <family val="2"/>
          </rPr>
          <t xml:space="preserve">
</t>
        </r>
      </text>
    </comment>
    <comment ref="E10" authorId="0" shapeId="0" xr:uid="{B370B2AC-E85A-427F-A7AD-895A99EF4649}">
      <text>
        <r>
          <rPr>
            <b/>
            <sz val="9"/>
            <color indexed="81"/>
            <rFont val="Tahoma"/>
            <family val="2"/>
          </rPr>
          <t>Patient's county of residence.  If not a VT resident, select "Out of State"</t>
        </r>
        <r>
          <rPr>
            <sz val="9"/>
            <color indexed="81"/>
            <rFont val="Tahoma"/>
            <family val="2"/>
          </rPr>
          <t xml:space="preserve">
</t>
        </r>
      </text>
    </comment>
    <comment ref="F10" authorId="0" shapeId="0" xr:uid="{553CCA84-851A-425A-A269-DCABB8E43D3F}">
      <text>
        <r>
          <rPr>
            <b/>
            <sz val="9"/>
            <color indexed="81"/>
            <rFont val="Tahoma"/>
            <family val="2"/>
          </rPr>
          <t>Select the option that best describes patient's gender identity</t>
        </r>
        <r>
          <rPr>
            <sz val="9"/>
            <color indexed="81"/>
            <rFont val="Tahoma"/>
            <family val="2"/>
          </rPr>
          <t xml:space="preserve">
</t>
        </r>
      </text>
    </comment>
    <comment ref="G10" authorId="0" shapeId="0" xr:uid="{709CA0D5-BB10-4AE6-9282-2FF0ACD13044}">
      <text>
        <r>
          <rPr>
            <b/>
            <sz val="9"/>
            <color indexed="81"/>
            <rFont val="Tahoma"/>
            <family val="2"/>
          </rPr>
          <t>Select the option that best describes where the client is coming from. “Returning client” means the client has been seen within the previous 12 months. “New client” means that the client has either never been seen, or not seen for more than 12 months. 
If none of these match, select other.</t>
        </r>
        <r>
          <rPr>
            <sz val="9"/>
            <color indexed="81"/>
            <rFont val="Tahoma"/>
            <family val="2"/>
          </rPr>
          <t xml:space="preserve">
</t>
        </r>
      </text>
    </comment>
    <comment ref="H10" authorId="0" shapeId="0" xr:uid="{13E83FD8-C3EC-46CC-9F7B-3C5868AAEAD5}">
      <text>
        <r>
          <rPr>
            <b/>
            <sz val="9"/>
            <color indexed="81"/>
            <rFont val="Tahoma"/>
            <family val="2"/>
          </rPr>
          <t>Indicate the referring hospitals for patients coming from an ED or inpatient program.</t>
        </r>
        <r>
          <rPr>
            <sz val="9"/>
            <color indexed="81"/>
            <rFont val="Tahoma"/>
            <family val="2"/>
          </rPr>
          <t xml:space="preserve">
</t>
        </r>
      </text>
    </comment>
    <comment ref="I10" authorId="0" shapeId="0" xr:uid="{E5BC0678-DE8A-49E1-B148-C6412F9CE931}">
      <text>
        <r>
          <rPr>
            <b/>
            <sz val="9"/>
            <color indexed="81"/>
            <rFont val="Tahoma"/>
            <family val="2"/>
          </rPr>
          <t>Scheduled referrals must be entered into the spreadsheet at the time the fax referral is received. Select best response</t>
        </r>
        <r>
          <rPr>
            <sz val="9"/>
            <color indexed="81"/>
            <rFont val="Tahoma"/>
            <family val="2"/>
          </rPr>
          <t xml:space="preserve">
</t>
        </r>
      </text>
    </comment>
    <comment ref="J10" authorId="0" shapeId="0" xr:uid="{847FDA0E-F5B5-41B5-8019-2E7F12ACFFCF}">
      <text>
        <r>
          <rPr>
            <b/>
            <sz val="9"/>
            <color indexed="81"/>
            <rFont val="Tahoma"/>
            <family val="2"/>
          </rPr>
          <t xml:space="preserve">Enter the date of first contact with client, which could be in person, over the phone or by electronic means such as email inquiry.  For referred clients it's the agreed upon scheduled date </t>
        </r>
        <r>
          <rPr>
            <sz val="9"/>
            <color indexed="81"/>
            <rFont val="Tahoma"/>
            <family val="2"/>
          </rPr>
          <t xml:space="preserve">
</t>
        </r>
      </text>
    </comment>
    <comment ref="K10" authorId="0" shapeId="0" xr:uid="{9DE1AF24-0626-4952-B030-82EA95E916DC}">
      <text>
        <r>
          <rPr>
            <b/>
            <sz val="9"/>
            <color indexed="81"/>
            <rFont val="Tahoma"/>
            <family val="2"/>
          </rPr>
          <t>Enter the first appointment date offered to the patient</t>
        </r>
        <r>
          <rPr>
            <sz val="9"/>
            <color indexed="81"/>
            <rFont val="Tahoma"/>
            <family val="2"/>
          </rPr>
          <t xml:space="preserve">
</t>
        </r>
      </text>
    </comment>
    <comment ref="L10" authorId="0" shapeId="0" xr:uid="{2F797A2D-408D-49CC-89D9-C653D6B70AA3}">
      <text>
        <r>
          <rPr>
            <b/>
            <sz val="9"/>
            <color indexed="81"/>
            <rFont val="Tahoma"/>
            <family val="2"/>
          </rPr>
          <t>Enter the date the client was actually scheduled for the first AUD service</t>
        </r>
        <r>
          <rPr>
            <sz val="9"/>
            <color indexed="81"/>
            <rFont val="Tahoma"/>
            <family val="2"/>
          </rPr>
          <t xml:space="preserve">
</t>
        </r>
      </text>
    </comment>
    <comment ref="M10" authorId="0" shapeId="0" xr:uid="{18F2841A-DC25-408E-807C-9DE318727300}">
      <text>
        <r>
          <rPr>
            <b/>
            <sz val="9"/>
            <color indexed="81"/>
            <rFont val="Tahoma"/>
            <family val="2"/>
          </rPr>
          <t>Enter the date of the first service.</t>
        </r>
        <r>
          <rPr>
            <sz val="9"/>
            <color indexed="81"/>
            <rFont val="Tahoma"/>
            <family val="2"/>
          </rPr>
          <t xml:space="preserve">
</t>
        </r>
      </text>
    </comment>
    <comment ref="N10" authorId="0" shapeId="0" xr:uid="{BFF2E318-A42A-491F-A8B7-BE24C0CAB712}">
      <text>
        <r>
          <rPr>
            <b/>
            <sz val="9"/>
            <color indexed="81"/>
            <rFont val="Tahoma"/>
            <family val="2"/>
          </rPr>
          <t>If there was no first AUD service, select the reason why.</t>
        </r>
        <r>
          <rPr>
            <sz val="9"/>
            <color indexed="81"/>
            <rFont val="Tahoma"/>
            <family val="2"/>
          </rPr>
          <t xml:space="preserve">
</t>
        </r>
      </text>
    </comment>
    <comment ref="O10" authorId="0" shapeId="0" xr:uid="{D9A5CF69-363A-4741-AC58-AA30471777C4}">
      <text>
        <r>
          <rPr>
            <b/>
            <sz val="9"/>
            <color indexed="81"/>
            <rFont val="Tahoma"/>
            <family val="2"/>
          </rPr>
          <t>Calculated based on the dates - do not type in this column.  Correct dates if this is not a number.</t>
        </r>
      </text>
    </comment>
    <comment ref="P10" authorId="0" shapeId="0" xr:uid="{B61C9A55-B8B8-4490-B8CC-83E43CCD7F18}">
      <text>
        <r>
          <rPr>
            <b/>
            <sz val="9"/>
            <color indexed="81"/>
            <rFont val="Tahoma"/>
            <family val="2"/>
          </rPr>
          <t>Select the option that best describes why there are more than 3 days between the date when the client first makes contact with your organization and the date the client receives their first treatment service</t>
        </r>
        <r>
          <rPr>
            <sz val="9"/>
            <color indexed="81"/>
            <rFont val="Tahoma"/>
            <family val="2"/>
          </rPr>
          <t xml:space="preserve">
</t>
        </r>
      </text>
    </comment>
    <comment ref="Q10" authorId="0" shapeId="0" xr:uid="{4B641C14-114A-4AF7-89B1-E6C7FB207CDB}">
      <text>
        <r>
          <rPr>
            <sz val="9"/>
            <color indexed="81"/>
            <rFont val="Tahoma"/>
            <family val="2"/>
          </rPr>
          <t xml:space="preserve">If the person couldn't get in to the original provider within three days, did you refer the person elsewhere so they could?
</t>
        </r>
      </text>
    </comment>
    <comment ref="R10" authorId="0" shapeId="0" xr:uid="{8A4E2FAA-D317-4CB0-A44F-3954935C272E}">
      <text>
        <r>
          <rPr>
            <b/>
            <sz val="9"/>
            <color indexed="81"/>
            <rFont val="Tahoma"/>
            <family val="2"/>
          </rPr>
          <t>Add any additional information here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0566BCF-7913-4AD9-AEBD-3AB298B77139}"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1D9E03E8-2058-4200-BBDB-C56F767238B3}" name="WorksheetConnection_RTA Provider 022322.xlsx!DataEntry" type="102" refreshedVersion="8" minRefreshableVersion="5">
    <extLst>
      <ext xmlns:x15="http://schemas.microsoft.com/office/spreadsheetml/2010/11/main" uri="{DE250136-89BD-433C-8126-D09CA5730AF9}">
        <x15:connection id="DataEntry" autoDelete="1">
          <x15:rangePr sourceName="_xlcn.WorksheetConnection_RTAProvider022322.xlsxDataEntry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DataEntry].[First Contact to First Service Category].[All]}"/>
  </metadataStrings>
  <mdxMetadata count="1">
    <mdx n="0" f="s">
      <ms ns="1" c="0"/>
    </mdx>
  </mdxMetadata>
  <valueMetadata count="1">
    <bk>
      <rc t="1" v="0"/>
    </bk>
  </valueMetadata>
</metadata>
</file>

<file path=xl/sharedStrings.xml><?xml version="1.0" encoding="utf-8"?>
<sst xmlns="http://schemas.openxmlformats.org/spreadsheetml/2006/main" count="347" uniqueCount="244">
  <si>
    <t>First Contact to First Service Category</t>
  </si>
  <si>
    <t>Contacts</t>
  </si>
  <si>
    <t>All</t>
  </si>
  <si>
    <t>Reason for Greater Than 3 Days</t>
  </si>
  <si>
    <t>Client offered other treatment location if &gt;3 days</t>
  </si>
  <si>
    <t>Target Calculation</t>
  </si>
  <si>
    <t>Origination Point</t>
  </si>
  <si>
    <t>Client Gender</t>
  </si>
  <si>
    <t>Autocalculate - Age Range</t>
  </si>
  <si>
    <t>Date of First Contact or Scheduled Appointment (Year)</t>
  </si>
  <si>
    <t>Date of First Contact or Scheduled Appointment (Quarter)</t>
  </si>
  <si>
    <t xml:space="preserve">Percent of contacts </t>
  </si>
  <si>
    <t>Contacts per month</t>
  </si>
  <si>
    <t>Date of First Contact or Scheduled Appointment (Month)</t>
  </si>
  <si>
    <t>Organization:</t>
  </si>
  <si>
    <r>
      <t xml:space="preserve">&lt;====  Select </t>
    </r>
    <r>
      <rPr>
        <b/>
        <sz val="14"/>
        <color theme="1"/>
        <rFont val="Calibri"/>
        <family val="2"/>
        <scheme val="minor"/>
      </rPr>
      <t>provider organization</t>
    </r>
    <r>
      <rPr>
        <sz val="14"/>
        <color theme="1"/>
        <rFont val="Calibri"/>
        <family val="2"/>
        <scheme val="minor"/>
      </rPr>
      <t xml:space="preserve"> from the dropdown in the green highlighted cell</t>
    </r>
  </si>
  <si>
    <t>Error rate</t>
  </si>
  <si>
    <t>Region:</t>
  </si>
  <si>
    <r>
      <t xml:space="preserve">&lt;====  Select </t>
    </r>
    <r>
      <rPr>
        <b/>
        <sz val="14"/>
        <color theme="1"/>
        <rFont val="Calibri"/>
        <family val="2"/>
        <scheme val="minor"/>
      </rPr>
      <t>region</t>
    </r>
    <r>
      <rPr>
        <sz val="14"/>
        <color theme="1"/>
        <rFont val="Calibri"/>
        <family val="2"/>
        <scheme val="minor"/>
      </rPr>
      <t xml:space="preserve"> from the dropdown in the blue highlighted cell</t>
    </r>
  </si>
  <si>
    <t>Total Contacts:</t>
  </si>
  <si>
    <t>Data columns</t>
  </si>
  <si>
    <t>Rows</t>
  </si>
  <si>
    <t>Cells highlighted in mustard color indicate missing or incorrect data - correct them before submitting or reporting</t>
  </si>
  <si>
    <t>Errors</t>
  </si>
  <si>
    <t>Note: Use the dropdowns!  If you don't, reporting won't be accurate.  Use the comments field to clarify.  Columns with blue headers are autocalculating fields.  If you hover over the column titles there is additional information available.</t>
  </si>
  <si>
    <t>THESE ARE ALL CALCULATED FIELDS AND WILL BE HIDDEN FROM USERS</t>
  </si>
  <si>
    <t>Errors by column</t>
  </si>
  <si>
    <t>Hide Row</t>
  </si>
  <si>
    <t>Client ID</t>
  </si>
  <si>
    <t>Unique Identifier - Medical Record Number 
(if coming from ED)</t>
  </si>
  <si>
    <t>Age</t>
  </si>
  <si>
    <t>County of Residence</t>
  </si>
  <si>
    <t>Gender</t>
  </si>
  <si>
    <t>Client 
Origination Point</t>
  </si>
  <si>
    <t>If from a hospital, which hospital?</t>
  </si>
  <si>
    <t>If referred by a hospital or other provider, did the client show up for the scheduled appointment?</t>
  </si>
  <si>
    <t>Date of First Contact or Scheduled Appointment</t>
  </si>
  <si>
    <t>First AUD Service Appointment Date Offered</t>
  </si>
  <si>
    <t>Actual Appointment Date Scheduled</t>
  </si>
  <si>
    <t>Date of first 
AUD Service</t>
  </si>
  <si>
    <t>If no AUD Date of First Service, why?</t>
  </si>
  <si>
    <t># Days between First Contact and First AUD Service
(auto calculated)</t>
  </si>
  <si>
    <t>If &gt;3 days between first contact 
and first AUD service, explain</t>
  </si>
  <si>
    <t>If &gt; 3 days between First Contact and First Service, was individual offered walk-in hours at another treatment provider that falls within 3 days?</t>
  </si>
  <si>
    <t>Comments</t>
  </si>
  <si>
    <t>RecordID</t>
  </si>
  <si>
    <t>Client County</t>
  </si>
  <si>
    <t>Did client show up to the appointment from the ED/other provider as scheduled?</t>
  </si>
  <si>
    <t>Hospital Name if source is hospital</t>
  </si>
  <si>
    <t>Provider Name</t>
  </si>
  <si>
    <t>Region</t>
  </si>
  <si>
    <t>Rapid Access to Assessment and Treatment for Alcohol Use Disorder</t>
  </si>
  <si>
    <t>Time from Initial Contact to Appointment</t>
  </si>
  <si>
    <t>Percent of Total Contacts Resulting in Care in Three or Fewer Days by Quarter</t>
  </si>
  <si>
    <t>Data Entry Error Rate:</t>
  </si>
  <si>
    <t>Time to Care - All Contacts</t>
  </si>
  <si>
    <t>Referral to Other Treatment Provider for Those with More than Three Days to Care?</t>
  </si>
  <si>
    <t>Referral Source and Time to Care</t>
  </si>
  <si>
    <t>Percent of Total Contacts Resulting in Care in Three or Fewer Days by Month</t>
  </si>
  <si>
    <t>Percent</t>
  </si>
  <si>
    <t>3 or fewer days</t>
  </si>
  <si>
    <t>More than 3 days</t>
  </si>
  <si>
    <t>Missing Data</t>
  </si>
  <si>
    <t>Note:  Missing Data is categorized</t>
  </si>
  <si>
    <t>as not meeting the target</t>
  </si>
  <si>
    <t>Contacts Per Month</t>
  </si>
  <si>
    <t>Time to Treatment by Gender</t>
  </si>
  <si>
    <t>Time to Treatment by Age</t>
  </si>
  <si>
    <t>Orig Point</t>
  </si>
  <si>
    <t>Yes/No/Blank</t>
  </si>
  <si>
    <t>County</t>
  </si>
  <si>
    <t>&gt;3 Days between contact &amp; dose</t>
  </si>
  <si>
    <t>Kids</t>
  </si>
  <si>
    <t>From Hospital ED</t>
  </si>
  <si>
    <t>Yes</t>
  </si>
  <si>
    <t>Addison</t>
  </si>
  <si>
    <t>Client no show</t>
  </si>
  <si>
    <t>From Hospital Inpatient</t>
  </si>
  <si>
    <t>No</t>
  </si>
  <si>
    <t>Bennington</t>
  </si>
  <si>
    <t>Client's schedule or preference</t>
  </si>
  <si>
    <t>From Residential</t>
  </si>
  <si>
    <t>Unsure</t>
  </si>
  <si>
    <t>Caledonia</t>
  </si>
  <si>
    <t>Transfer from other level of care</t>
  </si>
  <si>
    <t>From Mental Health Provider</t>
  </si>
  <si>
    <t>Chittenden</t>
  </si>
  <si>
    <t>Discharged from Emergency Department</t>
  </si>
  <si>
    <t>Self-referred Returning Client</t>
  </si>
  <si>
    <t>Yes/No/N/A</t>
  </si>
  <si>
    <t>Essex</t>
  </si>
  <si>
    <t>Provider availability</t>
  </si>
  <si>
    <t>Self-referred New Client</t>
  </si>
  <si>
    <t>Franklin</t>
  </si>
  <si>
    <t>Other</t>
  </si>
  <si>
    <t>Grand Isle</t>
  </si>
  <si>
    <t>N/A</t>
  </si>
  <si>
    <t>Lamoille</t>
  </si>
  <si>
    <t>Did not ask</t>
  </si>
  <si>
    <t>Orange</t>
  </si>
  <si>
    <t>Ethnicity</t>
  </si>
  <si>
    <t>Refused to answer</t>
  </si>
  <si>
    <t>Orleans</t>
  </si>
  <si>
    <t>Not Hispanic, Latino/a/x, or of Spanish origin</t>
  </si>
  <si>
    <t>Rutland</t>
  </si>
  <si>
    <t>Hispanic, Latino/a/x, or of Spanish origin</t>
  </si>
  <si>
    <t>Washington</t>
  </si>
  <si>
    <t>Why no first AUD service?</t>
  </si>
  <si>
    <t>Gender Category</t>
  </si>
  <si>
    <t>Windham</t>
  </si>
  <si>
    <t>Did not need AUD treatment</t>
  </si>
  <si>
    <t>Male</t>
  </si>
  <si>
    <t>Windsor</t>
  </si>
  <si>
    <t>Female</t>
  </si>
  <si>
    <t>Homeless</t>
  </si>
  <si>
    <t>Non-binary</t>
  </si>
  <si>
    <t>Other Gender</t>
  </si>
  <si>
    <t>Out of State</t>
  </si>
  <si>
    <t>Transgender Female</t>
  </si>
  <si>
    <t>Sexual Orientation</t>
  </si>
  <si>
    <t>Transgender Male</t>
  </si>
  <si>
    <t>Gay or Lesbian</t>
  </si>
  <si>
    <t>Gender Non-conforming</t>
  </si>
  <si>
    <t>Heterosexual or Straight</t>
  </si>
  <si>
    <t>Bisexual</t>
  </si>
  <si>
    <t>Not Asked</t>
  </si>
  <si>
    <t>Something else</t>
  </si>
  <si>
    <t>Refused</t>
  </si>
  <si>
    <t>Discharge Reason</t>
  </si>
  <si>
    <t>Administrative Discharge</t>
  </si>
  <si>
    <t>Completed Treatment</t>
  </si>
  <si>
    <t>Deceased</t>
  </si>
  <si>
    <t>Yes/No/Showed Up</t>
  </si>
  <si>
    <t>Financial: Non-payment of Fees</t>
  </si>
  <si>
    <t>Race</t>
  </si>
  <si>
    <t>Race Category</t>
  </si>
  <si>
    <t>Hospitalized</t>
  </si>
  <si>
    <t>White</t>
  </si>
  <si>
    <t>Incarcerated</t>
  </si>
  <si>
    <t>Black or African American</t>
  </si>
  <si>
    <t>BIPOC</t>
  </si>
  <si>
    <t>Was not a referral</t>
  </si>
  <si>
    <t>Lack of Progress</t>
  </si>
  <si>
    <t>Asian</t>
  </si>
  <si>
    <t>Modality Change</t>
  </si>
  <si>
    <t>More than One Race</t>
  </si>
  <si>
    <t>Transfer Out--Competition</t>
  </si>
  <si>
    <t>American Indian or Alaska Native</t>
  </si>
  <si>
    <t>Transfer Out--Relocation</t>
  </si>
  <si>
    <t>Native Hawaiian or Pacific Islandander</t>
  </si>
  <si>
    <t>No Show</t>
  </si>
  <si>
    <t>Some Other Race</t>
  </si>
  <si>
    <t>Other--Unknown</t>
  </si>
  <si>
    <t>Essex/Orleans</t>
  </si>
  <si>
    <t>Franklin/Grand Isle</t>
  </si>
  <si>
    <t>Provider Locations</t>
  </si>
  <si>
    <t>Hospitals</t>
  </si>
  <si>
    <t>Bradford Psychiatric Assoc</t>
  </si>
  <si>
    <t>Brattleboro Retreat</t>
  </si>
  <si>
    <t>Central Vermont Substance Abuse Services</t>
  </si>
  <si>
    <t>Clara Martin Center</t>
  </si>
  <si>
    <t>Counseling Services of Addison County, Inc.</t>
  </si>
  <si>
    <t>Dr. Fred Lord</t>
  </si>
  <si>
    <t>Rutland MH/Evergreen Substance Abuse Services</t>
  </si>
  <si>
    <t>Health Care &amp; Rehabilitation Services</t>
  </si>
  <si>
    <t>Howard Center</t>
  </si>
  <si>
    <t>Lamoille Health Partners (formerly Behaviorial Health/Wellness)</t>
  </si>
  <si>
    <t>Northeast Kingdom Human Services, Inc.</t>
  </si>
  <si>
    <t>Recovery House</t>
  </si>
  <si>
    <t>Savida</t>
  </si>
  <si>
    <t>Treatment Associates</t>
  </si>
  <si>
    <t>United Counseling Services of Bennington County, Inc.</t>
  </si>
  <si>
    <t>UVM Medical Center</t>
  </si>
  <si>
    <t>Valley Vista</t>
  </si>
  <si>
    <t>Brattleboro Memorial Hospital</t>
  </si>
  <si>
    <t>Brattlebor Retreat</t>
  </si>
  <si>
    <t>Clara Martin Center - Bradford</t>
  </si>
  <si>
    <t>Health Care &amp; Rehabilitation Services -  Springfield</t>
  </si>
  <si>
    <t>HowardCenter - FGI</t>
  </si>
  <si>
    <t>Northeast Kingdom Human Services, Inc. - Newport</t>
  </si>
  <si>
    <t>Serenity House - Wallingford</t>
  </si>
  <si>
    <t>Savida - Bennington</t>
  </si>
  <si>
    <t>Treatment Associates, Inc. - Montpelier</t>
  </si>
  <si>
    <t>UVM Medical Center - Day One</t>
  </si>
  <si>
    <t>Valley Vista - Bradford</t>
  </si>
  <si>
    <t>Central Vermont Medical Center</t>
  </si>
  <si>
    <t>Clara Martin Center - Randolph</t>
  </si>
  <si>
    <t>Health Care &amp; Rehabilitation Services - Bellows Falls</t>
  </si>
  <si>
    <t>HowardCenter - Pine St</t>
  </si>
  <si>
    <t>Northeast Kingdom Human Services, Inc. - St. Johnsbury</t>
  </si>
  <si>
    <t>Grace House - Rutland</t>
  </si>
  <si>
    <t>Savida - Colchester</t>
  </si>
  <si>
    <t>Treatment Associates, Inc. - Morrisville</t>
  </si>
  <si>
    <t>Valley Vista - Vergennes</t>
  </si>
  <si>
    <t>Copley Hospital</t>
  </si>
  <si>
    <t>Clara Martin Center - Wilder</t>
  </si>
  <si>
    <t>Health Care &amp; Rehabilitation Services - Brattleboro</t>
  </si>
  <si>
    <t>HowardCenter - Act 1/Bridge</t>
  </si>
  <si>
    <t>Gifford Hospital &amp; Addiction Medicine</t>
  </si>
  <si>
    <t>Health Care &amp; Rehabilitation Services - Hartford</t>
  </si>
  <si>
    <t>Grace Cottage</t>
  </si>
  <si>
    <t>Health Care &amp; Rehabilitation Services - Windsor</t>
  </si>
  <si>
    <t>Mt. Ascutney Hospital &amp; Health System</t>
  </si>
  <si>
    <t>North Country Hospital</t>
  </si>
  <si>
    <t>Northwestern Vermont Medical Center</t>
  </si>
  <si>
    <t>Northeastern Vermont Regional Hospital</t>
  </si>
  <si>
    <t>Porter Medical Center</t>
  </si>
  <si>
    <t>Rutland Regional Medical Center</t>
  </si>
  <si>
    <t>Southwestern VT Medical Center</t>
  </si>
  <si>
    <t>Springfield Hospital</t>
  </si>
  <si>
    <t>UVMMC</t>
  </si>
  <si>
    <t>Vermont State Hospital</t>
  </si>
  <si>
    <t>This is the formula for the data validation used in the provider dropdowns on the data entry page:  =OFFSET('Facility Lookups'!$D$4,1,MATCH(ProviderName,'Facility Lookups'!$D$4:$T$4,0)-1,COUNTA(OFFSET('Facility Lookups'!$D$4,1,MATCH(ProviderName,'Facility Lookups'!$D$4:$T$4,0)-1,10)),1)</t>
  </si>
  <si>
    <t>Note:  If there are more than 10 locations for a provider, the formula will have to be increased from 10 to a higher number and the data validation will need to be updated</t>
  </si>
  <si>
    <t>How do do this:  https://www.youtube.com/watch?v=7mo4COng7Sg</t>
  </si>
  <si>
    <t>Community Health Centers of Rutland</t>
  </si>
  <si>
    <t>UVMMC - Inpatient</t>
  </si>
  <si>
    <t>Brattleboro Memorial - Inpatient</t>
  </si>
  <si>
    <t>CVMC - Inpatient</t>
  </si>
  <si>
    <t>Copley - Inpatient</t>
  </si>
  <si>
    <t>Gifford - Inpatient</t>
  </si>
  <si>
    <t>Grace Cottage - Inpatient</t>
  </si>
  <si>
    <t>Mt Ascutney Hospital - Inpatient</t>
  </si>
  <si>
    <t>North Country Hospital - Inpatient</t>
  </si>
  <si>
    <t>NW VT Medical Center -  Inpatient</t>
  </si>
  <si>
    <t>NE VT Regional Hospital - Inpatient</t>
  </si>
  <si>
    <t>Porter - Inpatient</t>
  </si>
  <si>
    <t>RRMC - Inpatient</t>
  </si>
  <si>
    <t>SW VT Medical Center - Inpatient</t>
  </si>
  <si>
    <t>Springfield Hospital - Inpatient</t>
  </si>
  <si>
    <t>VT State Hospital - Inpatient</t>
  </si>
  <si>
    <t>HCRS Brattleboro/Bellows Falls</t>
  </si>
  <si>
    <t>HCRS Springfield Hartford</t>
  </si>
  <si>
    <t>Clara Martin - Wilder</t>
  </si>
  <si>
    <t>Clara Martin - Bradford/Randolph</t>
  </si>
  <si>
    <t>Treatment Assoc - Montpelier</t>
  </si>
  <si>
    <t>Treatment Assoc - Morrisville</t>
  </si>
  <si>
    <t>Northeast Kingdom Human Services - Newport</t>
  </si>
  <si>
    <t>Northeast Kingdom Human Services - St. Johnsbury</t>
  </si>
  <si>
    <t>UVMMC Primary Care</t>
  </si>
  <si>
    <t>Lamoille Health Partners (formerly Behavioral Health/Wellness)</t>
  </si>
  <si>
    <t>UVMMC - Day One</t>
  </si>
  <si>
    <t>Savida - St. Johnsbury</t>
  </si>
  <si>
    <t>Savida - Newport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</si>
</sst>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d/yy;@"/>
    <numFmt numFmtId="165" formatCode="0.0%"/>
  </numFmts>
  <fonts count="17"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sz val="14"/>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14"/>
      <color theme="0"/>
      <name val="Calibri"/>
      <family val="2"/>
      <scheme val="minor"/>
    </font>
    <font>
      <b/>
      <sz val="16"/>
      <color theme="0"/>
      <name val="Calibri"/>
      <family val="2"/>
      <scheme val="minor"/>
    </font>
    <font>
      <b/>
      <sz val="18"/>
      <color theme="0"/>
      <name val="Calibri"/>
      <family val="2"/>
      <scheme val="minor"/>
    </font>
    <font>
      <b/>
      <i/>
      <sz val="22"/>
      <color theme="0"/>
      <name val="Calibri"/>
      <family val="2"/>
      <scheme val="minor"/>
    </font>
    <font>
      <b/>
      <sz val="14"/>
      <color theme="1"/>
      <name val="Calibri"/>
      <family val="2"/>
      <scheme val="minor"/>
    </font>
    <font>
      <sz val="10"/>
      <color theme="1"/>
      <name val="Calibri"/>
      <family val="2"/>
      <scheme val="minor"/>
    </font>
    <font>
      <b/>
      <sz val="11"/>
      <color theme="1"/>
      <name val="Calibri"/>
      <family val="2"/>
      <scheme val="minor"/>
    </font>
    <font>
      <sz val="14"/>
      <color rgb="FF000000"/>
      <name val="Calibri"/>
      <family val="2"/>
    </font>
  </fonts>
  <fills count="7">
    <fill>
      <patternFill patternType="none"/>
    </fill>
    <fill>
      <patternFill patternType="gray125"/>
    </fill>
    <fill>
      <patternFill patternType="solid">
        <fgColor theme="4"/>
        <bgColor indexed="64"/>
      </patternFill>
    </fill>
    <fill>
      <patternFill patternType="solid">
        <fgColor theme="7"/>
        <bgColor theme="7"/>
      </patternFill>
    </fill>
    <fill>
      <patternFill patternType="solid">
        <fgColor theme="3"/>
        <bgColor indexed="64"/>
      </patternFill>
    </fill>
    <fill>
      <patternFill patternType="solid">
        <fgColor theme="9" tint="0.79998168889431442"/>
        <bgColor indexed="64"/>
      </patternFill>
    </fill>
    <fill>
      <patternFill patternType="solid">
        <fgColor theme="4" tint="0.59996337778862885"/>
        <bgColor indexed="64"/>
      </patternFill>
    </fill>
  </fills>
  <borders count="10">
    <border>
      <left/>
      <right/>
      <top/>
      <bottom/>
      <diagonal/>
    </border>
    <border>
      <left/>
      <right/>
      <top style="thin">
        <color theme="7"/>
      </top>
      <bottom/>
      <diagonal/>
    </border>
    <border>
      <left/>
      <right/>
      <top style="thin">
        <color theme="7"/>
      </top>
      <bottom style="thin">
        <color theme="7"/>
      </bottom>
      <diagonal/>
    </border>
    <border>
      <left style="thin">
        <color theme="7"/>
      </left>
      <right/>
      <top style="thin">
        <color theme="7"/>
      </top>
      <bottom/>
      <diagonal/>
    </border>
    <border>
      <left style="thin">
        <color theme="7"/>
      </left>
      <right/>
      <top style="thin">
        <color theme="7"/>
      </top>
      <bottom style="thin">
        <color theme="7"/>
      </bottom>
      <diagonal/>
    </border>
    <border>
      <left/>
      <right style="thin">
        <color theme="7"/>
      </right>
      <top style="thin">
        <color theme="7"/>
      </top>
      <bottom/>
      <diagonal/>
    </border>
    <border>
      <left/>
      <right style="thin">
        <color theme="7"/>
      </right>
      <top style="thin">
        <color theme="7"/>
      </top>
      <bottom style="thin">
        <color theme="7"/>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7"/>
      </left>
      <right style="thin">
        <color theme="7"/>
      </right>
      <top style="thin">
        <color theme="7"/>
      </top>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0" fillId="0" borderId="0" xfId="0" applyAlignment="1">
      <alignment wrapText="1"/>
    </xf>
    <xf numFmtId="16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164" fontId="4" fillId="0" borderId="0" xfId="0" applyNumberFormat="1" applyFont="1"/>
    <xf numFmtId="9" fontId="4" fillId="0" borderId="0" xfId="1" applyFont="1"/>
    <xf numFmtId="0" fontId="0" fillId="0" borderId="5" xfId="0" applyFont="1" applyBorder="1"/>
    <xf numFmtId="0" fontId="7" fillId="3" borderId="1" xfId="0" applyFont="1" applyFill="1" applyBorder="1"/>
    <xf numFmtId="0" fontId="0" fillId="0" borderId="3" xfId="0" applyFont="1" applyBorder="1"/>
    <xf numFmtId="0" fontId="0" fillId="0" borderId="1" xfId="0" applyFont="1" applyBorder="1"/>
    <xf numFmtId="0" fontId="0" fillId="0" borderId="4" xfId="0" applyFont="1" applyBorder="1"/>
    <xf numFmtId="0" fontId="0" fillId="0" borderId="2" xfId="0" applyFont="1" applyBorder="1"/>
    <xf numFmtId="0" fontId="0" fillId="0" borderId="6" xfId="0" applyFont="1" applyBorder="1"/>
    <xf numFmtId="0" fontId="7" fillId="3" borderId="3" xfId="0" applyFont="1" applyFill="1" applyBorder="1" applyAlignment="1"/>
    <xf numFmtId="0" fontId="7" fillId="3" borderId="1" xfId="0" applyFont="1" applyFill="1" applyBorder="1" applyAlignment="1"/>
    <xf numFmtId="0" fontId="7" fillId="3" borderId="5" xfId="0" applyFont="1" applyFill="1" applyBorder="1" applyAlignment="1"/>
    <xf numFmtId="0" fontId="0" fillId="0" borderId="0" xfId="0" applyNumberFormat="1"/>
    <xf numFmtId="0" fontId="0" fillId="4" borderId="0" xfId="0" applyFill="1"/>
    <xf numFmtId="0" fontId="0" fillId="0" borderId="0" xfId="0" pivotButton="1"/>
    <xf numFmtId="0" fontId="8" fillId="4" borderId="0" xfId="0" applyFont="1" applyFill="1"/>
    <xf numFmtId="0" fontId="9" fillId="4" borderId="0" xfId="0" applyFont="1" applyFill="1" applyAlignment="1">
      <alignment horizontal="centerContinuous" wrapText="1"/>
    </xf>
    <xf numFmtId="0" fontId="9" fillId="4" borderId="0" xfId="0" applyFont="1" applyFill="1" applyAlignment="1">
      <alignment wrapText="1"/>
    </xf>
    <xf numFmtId="0" fontId="10" fillId="4" borderId="0" xfId="0" applyFont="1" applyFill="1" applyAlignment="1">
      <alignment horizontal="left" vertical="center"/>
    </xf>
    <xf numFmtId="0" fontId="8" fillId="4" borderId="0" xfId="0" applyFont="1" applyFill="1" applyAlignment="1">
      <alignment vertical="center"/>
    </xf>
    <xf numFmtId="0" fontId="9" fillId="4" borderId="7" xfId="0" applyFont="1" applyFill="1" applyBorder="1" applyAlignment="1">
      <alignment wrapText="1"/>
    </xf>
    <xf numFmtId="0" fontId="9" fillId="4" borderId="0" xfId="0" applyFont="1" applyFill="1" applyAlignment="1">
      <alignment horizontal="centerContinuous"/>
    </xf>
    <xf numFmtId="0" fontId="0" fillId="4" borderId="0" xfId="0" applyFill="1" applyAlignment="1">
      <alignment horizontal="centerContinuous"/>
    </xf>
    <xf numFmtId="0" fontId="7" fillId="4" borderId="0" xfId="0" applyFont="1" applyFill="1"/>
    <xf numFmtId="0" fontId="8" fillId="4" borderId="0" xfId="0" applyFont="1" applyFill="1" applyAlignment="1">
      <alignment horizontal="center"/>
    </xf>
    <xf numFmtId="9" fontId="8" fillId="4" borderId="0" xfId="1" applyFont="1" applyFill="1" applyAlignment="1">
      <alignment horizontal="center"/>
    </xf>
    <xf numFmtId="0" fontId="11" fillId="4" borderId="0" xfId="0" applyFont="1" applyFill="1" applyAlignment="1">
      <alignment horizontal="centerContinuous" wrapText="1"/>
    </xf>
    <xf numFmtId="0" fontId="12" fillId="4" borderId="0" xfId="0" applyFont="1" applyFill="1" applyAlignment="1">
      <alignment horizontal="centerContinuous"/>
    </xf>
    <xf numFmtId="0" fontId="13" fillId="0" borderId="0" xfId="0" applyFont="1" applyAlignment="1">
      <alignment horizontal="left"/>
    </xf>
    <xf numFmtId="165" fontId="10" fillId="4" borderId="8" xfId="0" applyNumberFormat="1" applyFont="1" applyFill="1" applyBorder="1" applyAlignment="1">
      <alignment horizontal="left" vertical="center" wrapText="1"/>
    </xf>
    <xf numFmtId="0" fontId="0" fillId="0" borderId="9" xfId="0" applyFont="1" applyBorder="1"/>
    <xf numFmtId="0" fontId="4" fillId="5" borderId="0" xfId="0" applyFont="1" applyFill="1" applyAlignment="1">
      <alignment horizontal="left"/>
    </xf>
    <xf numFmtId="0" fontId="14" fillId="0" borderId="0" xfId="0" applyFont="1" applyAlignment="1">
      <alignment wrapText="1"/>
    </xf>
    <xf numFmtId="0" fontId="14" fillId="0" borderId="0" xfId="0" applyFont="1" applyAlignment="1">
      <alignment horizontal="left" wrapText="1"/>
    </xf>
    <xf numFmtId="0" fontId="14" fillId="0" borderId="0" xfId="0" applyFont="1" applyAlignment="1">
      <alignment horizontal="center" wrapText="1"/>
    </xf>
    <xf numFmtId="164" fontId="14" fillId="0" borderId="0" xfId="0" applyNumberFormat="1" applyFont="1" applyAlignment="1">
      <alignment wrapText="1"/>
    </xf>
    <xf numFmtId="1" fontId="14" fillId="2" borderId="0" xfId="0" applyNumberFormat="1" applyFont="1" applyFill="1" applyAlignment="1">
      <alignment horizontal="center" wrapText="1"/>
    </xf>
    <xf numFmtId="0" fontId="14" fillId="2" borderId="0" xfId="0" applyFont="1" applyFill="1" applyAlignment="1">
      <alignment wrapText="1"/>
    </xf>
    <xf numFmtId="0" fontId="4" fillId="6" borderId="0" xfId="0" applyFont="1" applyFill="1" applyAlignment="1">
      <alignment horizontal="left"/>
    </xf>
    <xf numFmtId="0" fontId="15" fillId="0" borderId="0" xfId="0" applyFont="1" applyAlignment="1">
      <alignment horizontal="left"/>
    </xf>
    <xf numFmtId="0" fontId="0" fillId="0" borderId="1" xfId="0" applyBorder="1"/>
  </cellXfs>
  <cellStyles count="2">
    <cellStyle name="Normal" xfId="0" builtinId="0"/>
    <cellStyle name="Percent" xfId="1" builtinId="5"/>
  </cellStyles>
  <dxfs count="52">
    <dxf>
      <font>
        <b val="0"/>
        <i val="0"/>
        <strike val="0"/>
        <condense val="0"/>
        <extend val="0"/>
        <outline val="0"/>
        <shadow val="0"/>
        <u val="none"/>
        <vertAlign val="baseline"/>
        <sz val="11"/>
        <color theme="1"/>
        <name val="Calibri"/>
        <family val="2"/>
        <scheme val="minor"/>
      </font>
      <border diagonalUp="0" diagonalDown="0">
        <left/>
        <right/>
        <top style="thin">
          <color theme="7"/>
        </top>
        <bottom/>
        <vertical/>
        <horizontal/>
      </border>
    </dxf>
    <dxf>
      <font>
        <b val="0"/>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numFmt numFmtId="0" formatCode="General"/>
    </dxf>
    <dxf>
      <font>
        <b val="0"/>
        <i val="0"/>
        <strike val="0"/>
        <condense val="0"/>
        <extend val="0"/>
        <outline val="0"/>
        <shadow val="0"/>
        <u val="none"/>
        <vertAlign val="baseline"/>
        <sz val="9"/>
        <color theme="1"/>
        <name val="Calibri"/>
        <family val="2"/>
        <scheme val="minor"/>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vertical="bottom" textRotation="0" indent="0" justifyLastLine="0" shrinkToFit="0" readingOrder="0"/>
    </dxf>
    <dxf>
      <alignment horizontal="general" vertical="bottom" textRotation="0" wrapText="1" indent="0" justifyLastLine="0" shrinkToFit="0" readingOrder="0"/>
    </dxf>
    <dxf>
      <numFmt numFmtId="0" formatCode="General"/>
      <alignment horizontal="center" vertical="bottom" textRotation="0" wrapText="1" indent="0" justifyLastLine="0" shrinkToFit="0" readingOrder="0"/>
    </dxf>
    <dxf>
      <numFmt numFmtId="164" formatCode="m/d/yy;@"/>
    </dxf>
    <dxf>
      <numFmt numFmtId="164" formatCode="m/d/yy;@"/>
    </dxf>
    <dxf>
      <numFmt numFmtId="164" formatCode="m/d/yy;@"/>
    </dxf>
    <dxf>
      <numFmt numFmtId="164" formatCode="m/d/yy;@"/>
    </dxf>
    <dxf>
      <numFmt numFmtId="164" formatCode="m/d/yy;@"/>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0"/>
        <color theme="1"/>
        <name val="Calibri"/>
        <family val="2"/>
        <scheme val="minor"/>
      </font>
      <alignment horizontal="general" vertical="bottom" textRotation="0" wrapText="1" indent="0" justifyLastLine="0" shrinkToFit="0" readingOrder="0"/>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auto="1"/>
      </font>
      <fill>
        <patternFill>
          <bgColor theme="7" tint="0.59996337778862885"/>
        </patternFill>
      </fill>
    </dxf>
    <dxf>
      <fill>
        <patternFill>
          <bgColor theme="7" tint="0.59996337778862885"/>
        </patternFill>
      </fill>
    </dxf>
    <dxf>
      <fill>
        <patternFill>
          <bgColor theme="7" tint="0.59996337778862885"/>
        </patternFill>
      </fill>
    </dxf>
    <dxf>
      <numFmt numFmtId="0" formatCode="General"/>
    </dxf>
    <dxf>
      <numFmt numFmtId="13" formatCode="0%"/>
    </dxf>
    <dxf>
      <numFmt numFmtId="13" formatCode="0%"/>
    </dxf>
    <dxf>
      <numFmt numFmtId="13" formatCode="0%"/>
    </dxf>
    <dxf>
      <border>
        <left/>
        <top style="thick">
          <color theme="8"/>
        </top>
      </border>
    </dxf>
    <dxf>
      <border>
        <bottom style="medium">
          <color theme="8"/>
        </bottom>
      </border>
    </dxf>
    <dxf>
      <font>
        <color theme="0"/>
      </font>
      <fill>
        <patternFill>
          <bgColor theme="3"/>
        </patternFill>
      </fill>
    </dxf>
  </dxfs>
  <tableStyles count="1" defaultTableStyle="TableStyleMedium2" defaultPivotStyle="PivotStyleLight16">
    <tableStyle name="PivotTable Style 1" table="0" count="3" xr9:uid="{E7E79325-E2C3-41EB-BF4D-8085E1F8F4C4}">
      <tableStyleElement type="wholeTable" dxfId="51"/>
      <tableStyleElement type="headerRow" dxfId="50"/>
      <tableStyleElement type="totalRow" dxfId="49"/>
    </tableStyle>
  </tableStyles>
  <colors>
    <mruColors>
      <color rgb="FF8A0000"/>
      <color rgb="FF818C2C"/>
      <color rgb="FF6E5080"/>
      <color rgb="FFBF65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pivotCacheDefinition" Target="pivotCache/pivotCacheDefinition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pivotCacheDefinition" Target="pivotCache/pivotCacheDefinition2.xml"/><Relationship Id="rId12" Type="http://schemas.openxmlformats.org/officeDocument/2006/relationships/pivotCacheDefinition" Target="pivotCache/pivotCacheDefinition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pivotCacheDefinition" Target="pivotCache/pivotCacheDefinition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5.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ivotCacheDefinition" Target="pivotCache/pivotCacheDefinition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dLblPos val="outEnd"/>
          <c:showLegendKey val="0"/>
          <c:showVal val="1"/>
          <c:showCatName val="0"/>
          <c:showSerName val="0"/>
          <c:showPercent val="0"/>
          <c:showBubbleSize val="0"/>
        </c:dLbls>
        <c:gapWidth val="50"/>
        <c:axId val="875528096"/>
        <c:axId val="875530720"/>
      </c:barChart>
      <c:catAx>
        <c:axId val="875528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75530720"/>
        <c:crosses val="autoZero"/>
        <c:auto val="1"/>
        <c:lblAlgn val="ctr"/>
        <c:lblOffset val="100"/>
        <c:noMultiLvlLbl val="0"/>
      </c:catAx>
      <c:valAx>
        <c:axId val="875530720"/>
        <c:scaling>
          <c:orientation val="minMax"/>
        </c:scaling>
        <c:delete val="1"/>
        <c:axPos val="t"/>
        <c:numFmt formatCode="General" sourceLinked="1"/>
        <c:majorTickMark val="none"/>
        <c:minorTickMark val="none"/>
        <c:tickLblPos val="nextTo"/>
        <c:crossAx val="8755280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[RapidTreatmentTrackingTool-Provider.xlsx]Pivots!PivotTable1</c:name>
    <c:fmtId val="4"/>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6197789749965464"/>
          <c:y val="6.7114093959731544E-2"/>
          <c:w val="0.59942561127227523"/>
          <c:h val="0.87695749440715887"/>
        </c:manualLayout>
      </c:layout>
      <c:barChart>
        <c:barDir val="bar"/>
        <c:grouping val="clustered"/>
        <c:varyColors val="0"/>
        <c:dLbls>
          <c:dLblPos val="outEnd"/>
          <c:showLegendKey val="0"/>
          <c:showVal val="1"/>
          <c:showCatName val="0"/>
          <c:showSerName val="0"/>
          <c:showPercent val="0"/>
          <c:showBubbleSize val="0"/>
        </c:dLbls>
        <c:gapWidth val="50"/>
        <c:axId val="875528096"/>
        <c:axId val="875530720"/>
      </c:barChart>
      <c:catAx>
        <c:axId val="875528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75530720"/>
        <c:crosses val="autoZero"/>
        <c:auto val="1"/>
        <c:lblAlgn val="ctr"/>
        <c:lblOffset val="100"/>
        <c:noMultiLvlLbl val="0"/>
      </c:catAx>
      <c:valAx>
        <c:axId val="875530720"/>
        <c:scaling>
          <c:orientation val="minMax"/>
        </c:scaling>
        <c:delete val="1"/>
        <c:axPos val="t"/>
        <c:numFmt formatCode="General" sourceLinked="1"/>
        <c:majorTickMark val="none"/>
        <c:minorTickMark val="none"/>
        <c:tickLblPos val="nextTo"/>
        <c:crossAx val="8755280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[RapidTreatmentTrackingTool-Provider.xlsx]Pivots!PivotTable2</c:name>
    <c:fmtId val="7"/>
  </c:pivotSource>
  <c:chart>
    <c:autoTitleDeleted val="1"/>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dLblPos val="outEnd"/>
          <c:showLegendKey val="0"/>
          <c:showVal val="1"/>
          <c:showCatName val="0"/>
          <c:showSerName val="0"/>
          <c:showPercent val="0"/>
          <c:showBubbleSize val="0"/>
        </c:dLbls>
        <c:gapWidth val="50"/>
        <c:axId val="820115352"/>
        <c:axId val="820115680"/>
      </c:barChart>
      <c:catAx>
        <c:axId val="820115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20115680"/>
        <c:crosses val="autoZero"/>
        <c:auto val="1"/>
        <c:lblAlgn val="ctr"/>
        <c:lblOffset val="100"/>
        <c:noMultiLvlLbl val="0"/>
      </c:catAx>
      <c:valAx>
        <c:axId val="820115680"/>
        <c:scaling>
          <c:orientation val="minMax"/>
        </c:scaling>
        <c:delete val="1"/>
        <c:axPos val="t"/>
        <c:numFmt formatCode="General" sourceLinked="1"/>
        <c:majorTickMark val="none"/>
        <c:minorTickMark val="none"/>
        <c:tickLblPos val="nextTo"/>
        <c:crossAx val="820115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[RapidTreatmentTrackingTool-Provider.xlsx]Pivots!PivotTable3</c:name>
    <c:fmtId val="7"/>
  </c:pivotSource>
  <c:chart>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tx1">
              <a:lumMod val="65000"/>
              <a:lumOff val="3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tx1">
              <a:lumMod val="65000"/>
              <a:lumOff val="3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dLbls>
          <c:dLblPos val="ctr"/>
          <c:showLegendKey val="0"/>
          <c:showVal val="1"/>
          <c:showCatName val="0"/>
          <c:showSerName val="0"/>
          <c:showPercent val="0"/>
          <c:showBubbleSize val="0"/>
        </c:dLbls>
        <c:gapWidth val="50"/>
        <c:overlap val="100"/>
        <c:axId val="812533440"/>
        <c:axId val="812530488"/>
      </c:barChart>
      <c:catAx>
        <c:axId val="81253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2530488"/>
        <c:crosses val="autoZero"/>
        <c:auto val="1"/>
        <c:lblAlgn val="ctr"/>
        <c:lblOffset val="100"/>
        <c:noMultiLvlLbl val="0"/>
      </c:catAx>
      <c:valAx>
        <c:axId val="812530488"/>
        <c:scaling>
          <c:orientation val="minMax"/>
        </c:scaling>
        <c:delete val="1"/>
        <c:axPos val="l"/>
        <c:numFmt formatCode="0%" sourceLinked="1"/>
        <c:majorTickMark val="none"/>
        <c:minorTickMark val="none"/>
        <c:tickLblPos val="nextTo"/>
        <c:crossAx val="812533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[RapidTreatmentTrackingTool-Provider.xlsx]Pivots!PivotTable4</c:name>
    <c:fmtId val="8"/>
  </c:pivotSource>
  <c:chart>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tx1">
              <a:lumMod val="65000"/>
              <a:lumOff val="3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tx1">
              <a:lumMod val="65000"/>
              <a:lumOff val="3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dLbls>
          <c:dLblPos val="ctr"/>
          <c:showLegendKey val="0"/>
          <c:showVal val="1"/>
          <c:showCatName val="0"/>
          <c:showSerName val="0"/>
          <c:showPercent val="0"/>
          <c:showBubbleSize val="0"/>
        </c:dLbls>
        <c:gapWidth val="50"/>
        <c:overlap val="100"/>
        <c:axId val="806376288"/>
        <c:axId val="806378584"/>
      </c:barChart>
      <c:catAx>
        <c:axId val="80637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6378584"/>
        <c:crosses val="autoZero"/>
        <c:auto val="1"/>
        <c:lblAlgn val="ctr"/>
        <c:lblOffset val="100"/>
        <c:noMultiLvlLbl val="0"/>
      </c:catAx>
      <c:valAx>
        <c:axId val="806378584"/>
        <c:scaling>
          <c:orientation val="minMax"/>
        </c:scaling>
        <c:delete val="1"/>
        <c:axPos val="l"/>
        <c:numFmt formatCode="0%" sourceLinked="1"/>
        <c:majorTickMark val="none"/>
        <c:minorTickMark val="none"/>
        <c:tickLblPos val="nextTo"/>
        <c:crossAx val="806376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[RapidTreatmentTrackingTool-Provider.xlsx]Pivots!PivotTable5</c:name>
    <c:fmtId val="11"/>
  </c:pivotSource>
  <c:chart>
    <c:autoTitleDeleted val="1"/>
    <c:pivotFmts>
      <c:pivotFmt>
        <c:idx val="0"/>
        <c:spPr>
          <a:solidFill>
            <a:srgbClr val="6E508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6E508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dLblPos val="outEnd"/>
          <c:showLegendKey val="0"/>
          <c:showVal val="1"/>
          <c:showCatName val="0"/>
          <c:showSerName val="0"/>
          <c:showPercent val="0"/>
          <c:showBubbleSize val="0"/>
        </c:dLbls>
        <c:gapWidth val="50"/>
        <c:axId val="1493254728"/>
        <c:axId val="1493253088"/>
      </c:barChart>
      <c:catAx>
        <c:axId val="14932547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93253088"/>
        <c:crosses val="autoZero"/>
        <c:auto val="1"/>
        <c:lblAlgn val="ctr"/>
        <c:lblOffset val="100"/>
        <c:noMultiLvlLbl val="0"/>
      </c:catAx>
      <c:valAx>
        <c:axId val="1493253088"/>
        <c:scaling>
          <c:orientation val="minMax"/>
        </c:scaling>
        <c:delete val="1"/>
        <c:axPos val="t"/>
        <c:numFmt formatCode="General" sourceLinked="1"/>
        <c:majorTickMark val="none"/>
        <c:minorTickMark val="none"/>
        <c:tickLblPos val="nextTo"/>
        <c:crossAx val="1493254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[RapidTreatmentTrackingTool-Provider.xlsx]Pivots!PivotTable6</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dLblPos val="outEnd"/>
          <c:showLegendKey val="0"/>
          <c:showVal val="1"/>
          <c:showCatName val="0"/>
          <c:showSerName val="0"/>
          <c:showPercent val="0"/>
          <c:showBubbleSize val="0"/>
        </c:dLbls>
        <c:gapWidth val="50"/>
        <c:overlap val="-27"/>
        <c:axId val="1594477240"/>
        <c:axId val="1594481504"/>
      </c:barChart>
      <c:catAx>
        <c:axId val="159447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594481504"/>
        <c:crosses val="autoZero"/>
        <c:auto val="1"/>
        <c:lblAlgn val="ctr"/>
        <c:lblOffset val="100"/>
        <c:noMultiLvlLbl val="0"/>
      </c:catAx>
      <c:valAx>
        <c:axId val="1594481504"/>
        <c:scaling>
          <c:orientation val="minMax"/>
        </c:scaling>
        <c:delete val="1"/>
        <c:axPos val="l"/>
        <c:numFmt formatCode="General" sourceLinked="1"/>
        <c:majorTickMark val="none"/>
        <c:minorTickMark val="none"/>
        <c:tickLblPos val="nextTo"/>
        <c:crossAx val="1594477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[RapidTreatmentTrackingTool-Provider.xlsx]Pivots!PivotTable8</c:name>
    <c:fmtId val="7"/>
  </c:pivotSource>
  <c:chart>
    <c:autoTitleDeleted val="0"/>
    <c:pivotFmts>
      <c:pivotFmt>
        <c:idx val="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6E508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6E508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3085767666446273"/>
          <c:y val="0.15540838529012871"/>
          <c:w val="0.53415504598184771"/>
          <c:h val="0.77643795919562097"/>
        </c:manualLayout>
      </c:layout>
      <c:barChart>
        <c:barDir val="bar"/>
        <c:grouping val="clustered"/>
        <c:varyColors val="0"/>
        <c:dLbls>
          <c:dLblPos val="outEnd"/>
          <c:showLegendKey val="0"/>
          <c:showVal val="1"/>
          <c:showCatName val="0"/>
          <c:showSerName val="0"/>
          <c:showPercent val="0"/>
          <c:showBubbleSize val="0"/>
        </c:dLbls>
        <c:gapWidth val="50"/>
        <c:axId val="1161435296"/>
        <c:axId val="1161436280"/>
      </c:barChart>
      <c:catAx>
        <c:axId val="1161435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61436280"/>
        <c:crosses val="autoZero"/>
        <c:auto val="1"/>
        <c:lblAlgn val="ctr"/>
        <c:lblOffset val="100"/>
        <c:noMultiLvlLbl val="0"/>
      </c:catAx>
      <c:valAx>
        <c:axId val="1161436280"/>
        <c:scaling>
          <c:orientation val="minMax"/>
        </c:scaling>
        <c:delete val="1"/>
        <c:axPos val="t"/>
        <c:numFmt formatCode="General" sourceLinked="1"/>
        <c:majorTickMark val="none"/>
        <c:minorTickMark val="none"/>
        <c:tickLblPos val="nextTo"/>
        <c:crossAx val="11614352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[RapidTreatmentTrackingTool-Provider.xlsx]Pivots!PivotTable10</c:name>
    <c:fmtId val="1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50"/>
        <c:axId val="1158186024"/>
        <c:axId val="1158186680"/>
      </c:barChart>
      <c:catAx>
        <c:axId val="1158186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58186680"/>
        <c:crosses val="autoZero"/>
        <c:auto val="1"/>
        <c:lblAlgn val="ctr"/>
        <c:lblOffset val="100"/>
        <c:noMultiLvlLbl val="0"/>
      </c:catAx>
      <c:valAx>
        <c:axId val="1158186680"/>
        <c:scaling>
          <c:orientation val="minMax"/>
        </c:scaling>
        <c:delete val="1"/>
        <c:axPos val="l"/>
        <c:numFmt formatCode="General" sourceLinked="1"/>
        <c:majorTickMark val="none"/>
        <c:minorTickMark val="none"/>
        <c:tickLblPos val="nextTo"/>
        <c:crossAx val="1158186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[RapidTreatmentTrackingTool-Provider.xlsx]Pivots!PivotTable12</c:name>
    <c:fmtId val="17"/>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818C2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A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818C2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8A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dLblPos val="outEnd"/>
          <c:showLegendKey val="0"/>
          <c:showVal val="1"/>
          <c:showCatName val="0"/>
          <c:showSerName val="0"/>
          <c:showPercent val="0"/>
          <c:showBubbleSize val="0"/>
        </c:dLbls>
        <c:gapWidth val="50"/>
        <c:axId val="842583200"/>
        <c:axId val="842555320"/>
      </c:barChart>
      <c:catAx>
        <c:axId val="84258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42555320"/>
        <c:crosses val="autoZero"/>
        <c:auto val="1"/>
        <c:lblAlgn val="ctr"/>
        <c:lblOffset val="100"/>
        <c:noMultiLvlLbl val="0"/>
      </c:catAx>
      <c:valAx>
        <c:axId val="842555320"/>
        <c:scaling>
          <c:orientation val="minMax"/>
        </c:scaling>
        <c:delete val="1"/>
        <c:axPos val="l"/>
        <c:numFmt formatCode="General" sourceLinked="1"/>
        <c:majorTickMark val="none"/>
        <c:minorTickMark val="none"/>
        <c:tickLblPos val="nextTo"/>
        <c:crossAx val="8425832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[RapidTreatmentTrackingTool-Provider.xlsx]Pivots!PivotTable2</c:name>
    <c:fmtId val="5"/>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50"/>
        <c:axId val="820115352"/>
        <c:axId val="820115680"/>
      </c:barChart>
      <c:catAx>
        <c:axId val="820115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20115680"/>
        <c:crosses val="autoZero"/>
        <c:auto val="1"/>
        <c:lblAlgn val="ctr"/>
        <c:lblOffset val="100"/>
        <c:noMultiLvlLbl val="0"/>
      </c:catAx>
      <c:valAx>
        <c:axId val="820115680"/>
        <c:scaling>
          <c:orientation val="minMax"/>
        </c:scaling>
        <c:delete val="1"/>
        <c:axPos val="t"/>
        <c:numFmt formatCode="General" sourceLinked="1"/>
        <c:majorTickMark val="none"/>
        <c:minorTickMark val="none"/>
        <c:tickLblPos val="nextTo"/>
        <c:crossAx val="820115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[RapidTreatmentTrackingTool-Provider.xlsx]Pivots!PivotTable3</c:name>
    <c:fmtId val="5"/>
  </c:pivotSource>
  <c:chart>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tx1">
              <a:lumMod val="65000"/>
              <a:lumOff val="3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dLbls>
          <c:dLblPos val="ctr"/>
          <c:showLegendKey val="0"/>
          <c:showVal val="1"/>
          <c:showCatName val="0"/>
          <c:showSerName val="0"/>
          <c:showPercent val="0"/>
          <c:showBubbleSize val="0"/>
        </c:dLbls>
        <c:gapWidth val="50"/>
        <c:overlap val="100"/>
        <c:axId val="812533440"/>
        <c:axId val="812530488"/>
      </c:barChart>
      <c:catAx>
        <c:axId val="81253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2530488"/>
        <c:crosses val="autoZero"/>
        <c:auto val="1"/>
        <c:lblAlgn val="ctr"/>
        <c:lblOffset val="100"/>
        <c:noMultiLvlLbl val="0"/>
      </c:catAx>
      <c:valAx>
        <c:axId val="812530488"/>
        <c:scaling>
          <c:orientation val="minMax"/>
        </c:scaling>
        <c:delete val="1"/>
        <c:axPos val="l"/>
        <c:numFmt formatCode="0%" sourceLinked="1"/>
        <c:majorTickMark val="none"/>
        <c:minorTickMark val="none"/>
        <c:tickLblPos val="nextTo"/>
        <c:crossAx val="812533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[RapidTreatmentTrackingTool-Provider.xlsx]Pivots!PivotTable4</c:name>
    <c:fmtId val="6"/>
  </c:pivotSource>
  <c:chart>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tx1">
              <a:lumMod val="65000"/>
              <a:lumOff val="3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pivotFmt>
    </c:pivotFmts>
    <c:plotArea>
      <c:layout/>
      <c:barChart>
        <c:barDir val="col"/>
        <c:grouping val="percentStacked"/>
        <c:varyColors val="0"/>
        <c:dLbls>
          <c:showLegendKey val="0"/>
          <c:showVal val="0"/>
          <c:showCatName val="0"/>
          <c:showSerName val="0"/>
          <c:showPercent val="0"/>
          <c:showBubbleSize val="0"/>
        </c:dLbls>
        <c:gapWidth val="50"/>
        <c:overlap val="100"/>
        <c:axId val="806376288"/>
        <c:axId val="806378584"/>
      </c:barChart>
      <c:catAx>
        <c:axId val="80637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6378584"/>
        <c:crosses val="autoZero"/>
        <c:auto val="1"/>
        <c:lblAlgn val="ctr"/>
        <c:lblOffset val="100"/>
        <c:noMultiLvlLbl val="0"/>
      </c:catAx>
      <c:valAx>
        <c:axId val="806378584"/>
        <c:scaling>
          <c:orientation val="minMax"/>
        </c:scaling>
        <c:delete val="1"/>
        <c:axPos val="l"/>
        <c:numFmt formatCode="0%" sourceLinked="1"/>
        <c:majorTickMark val="none"/>
        <c:minorTickMark val="none"/>
        <c:tickLblPos val="nextTo"/>
        <c:crossAx val="8063762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[RapidTreatmentTrackingTool-Provider.xlsx]Pivots!PivotTable5</c:name>
    <c:fmtId val="9"/>
  </c:pivotSource>
  <c:chart>
    <c:autoTitleDeleted val="1"/>
    <c:pivotFmts>
      <c:pivotFmt>
        <c:idx val="0"/>
        <c:spPr>
          <a:solidFill>
            <a:srgbClr val="6E508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dLblPos val="outEnd"/>
          <c:showLegendKey val="0"/>
          <c:showVal val="1"/>
          <c:showCatName val="0"/>
          <c:showSerName val="0"/>
          <c:showPercent val="0"/>
          <c:showBubbleSize val="0"/>
        </c:dLbls>
        <c:gapWidth val="50"/>
        <c:overlap val="-27"/>
        <c:axId val="1493254728"/>
        <c:axId val="1493253088"/>
      </c:barChart>
      <c:catAx>
        <c:axId val="1493254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93253088"/>
        <c:crosses val="autoZero"/>
        <c:auto val="1"/>
        <c:lblAlgn val="ctr"/>
        <c:lblOffset val="100"/>
        <c:noMultiLvlLbl val="0"/>
      </c:catAx>
      <c:valAx>
        <c:axId val="1493253088"/>
        <c:scaling>
          <c:orientation val="minMax"/>
        </c:scaling>
        <c:delete val="1"/>
        <c:axPos val="l"/>
        <c:numFmt formatCode="General" sourceLinked="1"/>
        <c:majorTickMark val="none"/>
        <c:minorTickMark val="none"/>
        <c:tickLblPos val="nextTo"/>
        <c:crossAx val="1493254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[RapidTreatmentTrackingTool-Provider.xlsx]Pivots!PivotTable6</c:name>
    <c:fmtId val="8"/>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50"/>
        <c:overlap val="-27"/>
        <c:axId val="1594477240"/>
        <c:axId val="1594481504"/>
      </c:barChart>
      <c:catAx>
        <c:axId val="159447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594481504"/>
        <c:crosses val="autoZero"/>
        <c:auto val="1"/>
        <c:lblAlgn val="ctr"/>
        <c:lblOffset val="100"/>
        <c:noMultiLvlLbl val="0"/>
      </c:catAx>
      <c:valAx>
        <c:axId val="1594481504"/>
        <c:scaling>
          <c:orientation val="minMax"/>
        </c:scaling>
        <c:delete val="1"/>
        <c:axPos val="l"/>
        <c:numFmt formatCode="General" sourceLinked="1"/>
        <c:majorTickMark val="none"/>
        <c:minorTickMark val="none"/>
        <c:tickLblPos val="nextTo"/>
        <c:crossAx val="1594477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[RapidTreatmentTrackingTool-Provider.xlsx]Pivots!PivotTable8</c:name>
    <c:fmtId val="5"/>
  </c:pivotSource>
  <c:chart>
    <c:autoTitleDeleted val="0"/>
    <c:pivotFmts>
      <c:pivotFmt>
        <c:idx val="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6E508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dLblPos val="outEnd"/>
          <c:showLegendKey val="0"/>
          <c:showVal val="1"/>
          <c:showCatName val="0"/>
          <c:showSerName val="0"/>
          <c:showPercent val="0"/>
          <c:showBubbleSize val="0"/>
        </c:dLbls>
        <c:gapWidth val="50"/>
        <c:axId val="1161435296"/>
        <c:axId val="1161436280"/>
      </c:barChart>
      <c:catAx>
        <c:axId val="1161435296"/>
        <c:scaling>
          <c:orientation val="maxMin"/>
        </c:scaling>
        <c:delete val="0"/>
        <c:axPos val="l"/>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61436280"/>
        <c:crosses val="autoZero"/>
        <c:auto val="1"/>
        <c:lblAlgn val="ctr"/>
        <c:lblOffset val="100"/>
        <c:noMultiLvlLbl val="0"/>
      </c:catAx>
      <c:valAx>
        <c:axId val="1161436280"/>
        <c:scaling>
          <c:orientation val="minMax"/>
        </c:scaling>
        <c:delete val="1"/>
        <c:axPos val="t"/>
        <c:numFmt formatCode="General" sourceLinked="1"/>
        <c:majorTickMark val="none"/>
        <c:minorTickMark val="none"/>
        <c:tickLblPos val="nextTo"/>
        <c:crossAx val="11614352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[RapidTreatmentTrackingTool-Provider.xlsx]Pivots!PivotTable10</c:name>
    <c:fmtId val="8"/>
  </c:pivotSource>
  <c:chart>
    <c:autoTitleDeleted val="0"/>
    <c:pivotFmts>
      <c:pivotFmt>
        <c:idx val="0"/>
        <c:spPr>
          <a:solidFill>
            <a:schemeClr val="accent1">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50"/>
        <c:axId val="1158186024"/>
        <c:axId val="1158186680"/>
      </c:barChart>
      <c:catAx>
        <c:axId val="1158186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58186680"/>
        <c:crosses val="autoZero"/>
        <c:auto val="1"/>
        <c:lblAlgn val="ctr"/>
        <c:lblOffset val="100"/>
        <c:noMultiLvlLbl val="0"/>
      </c:catAx>
      <c:valAx>
        <c:axId val="1158186680"/>
        <c:scaling>
          <c:orientation val="minMax"/>
        </c:scaling>
        <c:delete val="1"/>
        <c:axPos val="l"/>
        <c:numFmt formatCode="General" sourceLinked="1"/>
        <c:majorTickMark val="none"/>
        <c:minorTickMark val="none"/>
        <c:tickLblPos val="nextTo"/>
        <c:crossAx val="1158186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[RapidTreatmentTrackingTool-Provider.xlsx]Pivots!PivotTable12</c:name>
    <c:fmtId val="15"/>
  </c:pivotSource>
  <c:chart>
    <c:autoTitleDeleted val="0"/>
    <c:pivotFmts>
      <c:pivotFmt>
        <c:idx val="0"/>
        <c:spPr>
          <a:solidFill>
            <a:srgbClr val="818C2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A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dLblPos val="outEnd"/>
          <c:showLegendKey val="0"/>
          <c:showVal val="1"/>
          <c:showCatName val="0"/>
          <c:showSerName val="0"/>
          <c:showPercent val="0"/>
          <c:showBubbleSize val="0"/>
        </c:dLbls>
        <c:gapWidth val="50"/>
        <c:axId val="842583200"/>
        <c:axId val="842555320"/>
      </c:barChart>
      <c:catAx>
        <c:axId val="84258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42555320"/>
        <c:crosses val="autoZero"/>
        <c:auto val="1"/>
        <c:lblAlgn val="ctr"/>
        <c:lblOffset val="100"/>
        <c:noMultiLvlLbl val="0"/>
      </c:catAx>
      <c:valAx>
        <c:axId val="842555320"/>
        <c:scaling>
          <c:orientation val="minMax"/>
        </c:scaling>
        <c:delete val="1"/>
        <c:axPos val="l"/>
        <c:numFmt formatCode="General" sourceLinked="1"/>
        <c:majorTickMark val="none"/>
        <c:minorTickMark val="none"/>
        <c:tickLblPos val="nextTo"/>
        <c:crossAx val="8425832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5</xdr:col>
      <xdr:colOff>388620</xdr:colOff>
      <xdr:row>0</xdr:row>
      <xdr:rowOff>118110</xdr:rowOff>
    </xdr:from>
    <xdr:to>
      <xdr:col>13</xdr:col>
      <xdr:colOff>83820</xdr:colOff>
      <xdr:row>9</xdr:row>
      <xdr:rowOff>68580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144780</xdr:colOff>
      <xdr:row>10</xdr:row>
      <xdr:rowOff>121920</xdr:rowOff>
    </xdr:from>
    <xdr:to>
      <xdr:col>12</xdr:col>
      <xdr:colOff>449580</xdr:colOff>
      <xdr:row>19</xdr:row>
      <xdr:rowOff>137160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251460</xdr:colOff>
      <xdr:row>99</xdr:row>
      <xdr:rowOff>45720</xdr:rowOff>
    </xdr:from>
    <xdr:to>
      <xdr:col>15</xdr:col>
      <xdr:colOff>556260</xdr:colOff>
      <xdr:row>109</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175260</xdr:colOff>
      <xdr:row>114</xdr:row>
      <xdr:rowOff>60960</xdr:rowOff>
    </xdr:from>
    <xdr:to>
      <xdr:col>15</xdr:col>
      <xdr:colOff>480060</xdr:colOff>
      <xdr:row>126</xdr:row>
      <xdr:rowOff>99060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115</xdr:row>
      <xdr:rowOff>129540</xdr:rowOff>
    </xdr:from>
    <xdr:to>
      <xdr:col>28</xdr:col>
      <xdr:colOff>304800</xdr:colOff>
      <xdr:row>130</xdr:row>
      <xdr:rowOff>129540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426720</xdr:colOff>
      <xdr:row>24</xdr:row>
      <xdr:rowOff>22860</xdr:rowOff>
    </xdr:from>
    <xdr:to>
      <xdr:col>12</xdr:col>
      <xdr:colOff>121920</xdr:colOff>
      <xdr:row>35</xdr:row>
      <xdr:rowOff>41910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15240</xdr:colOff>
      <xdr:row>36</xdr:row>
      <xdr:rowOff>121920</xdr:rowOff>
    </xdr:from>
    <xdr:to>
      <xdr:col>13</xdr:col>
      <xdr:colOff>320040</xdr:colOff>
      <xdr:row>45</xdr:row>
      <xdr:rowOff>114300</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182880</xdr:colOff>
      <xdr:row>48</xdr:row>
      <xdr:rowOff>38100</xdr:rowOff>
    </xdr:from>
    <xdr:to>
      <xdr:col>12</xdr:col>
      <xdr:colOff>487680</xdr:colOff>
      <xdr:row>63</xdr:row>
      <xdr:rowOff>38100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121920</xdr:colOff>
      <xdr:row>76</xdr:row>
      <xdr:rowOff>121920</xdr:rowOff>
    </xdr:from>
    <xdr:to>
      <xdr:col>12</xdr:col>
      <xdr:colOff>426720</xdr:colOff>
      <xdr:row>91</xdr:row>
      <xdr:rowOff>121920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121920</xdr:colOff>
      <xdr:row>4</xdr:row>
      <xdr:rowOff>190500</xdr:rowOff>
    </xdr:from>
    <xdr:to>
      <xdr:col>9</xdr:col>
      <xdr:colOff>381000</xdr:colOff>
      <xdr:row>12</xdr:row>
      <xdr:rowOff>7620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594360</xdr:colOff>
      <xdr:row>4</xdr:row>
      <xdr:rowOff>213360</xdr:rowOff>
    </xdr:from>
    <xdr:to>
      <xdr:col>15</xdr:col>
      <xdr:colOff>434340</xdr:colOff>
      <xdr:row>12</xdr:row>
      <xdr:rowOff>30480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60960</xdr:colOff>
      <xdr:row>4</xdr:row>
      <xdr:rowOff>213360</xdr:rowOff>
    </xdr:from>
    <xdr:to>
      <xdr:col>19</xdr:col>
      <xdr:colOff>510540</xdr:colOff>
      <xdr:row>12</xdr:row>
      <xdr:rowOff>7620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68580</xdr:colOff>
      <xdr:row>14</xdr:row>
      <xdr:rowOff>68580</xdr:rowOff>
    </xdr:from>
    <xdr:to>
      <xdr:col>20</xdr:col>
      <xdr:colOff>0</xdr:colOff>
      <xdr:row>25</xdr:row>
      <xdr:rowOff>68580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xdr:colOff>
      <xdr:row>27</xdr:row>
      <xdr:rowOff>160020</xdr:rowOff>
    </xdr:from>
    <xdr:to>
      <xdr:col>2</xdr:col>
      <xdr:colOff>426720</xdr:colOff>
      <xdr:row>40</xdr:row>
      <xdr:rowOff>137160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106680</xdr:colOff>
      <xdr:row>14</xdr:row>
      <xdr:rowOff>91440</xdr:rowOff>
    </xdr:from>
    <xdr:to>
      <xdr:col>9</xdr:col>
      <xdr:colOff>312420</xdr:colOff>
      <xdr:row>25</xdr:row>
      <xdr:rowOff>38100</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487680</xdr:colOff>
      <xdr:row>14</xdr:row>
      <xdr:rowOff>76200</xdr:rowOff>
    </xdr:from>
    <xdr:to>
      <xdr:col>15</xdr:col>
      <xdr:colOff>525780</xdr:colOff>
      <xdr:row>25</xdr:row>
      <xdr:rowOff>68580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106680</xdr:colOff>
      <xdr:row>27</xdr:row>
      <xdr:rowOff>121920</xdr:rowOff>
    </xdr:from>
    <xdr:to>
      <xdr:col>9</xdr:col>
      <xdr:colOff>335280</xdr:colOff>
      <xdr:row>40</xdr:row>
      <xdr:rowOff>129540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480060</xdr:colOff>
      <xdr:row>27</xdr:row>
      <xdr:rowOff>106680</xdr:rowOff>
    </xdr:from>
    <xdr:to>
      <xdr:col>15</xdr:col>
      <xdr:colOff>518160</xdr:colOff>
      <xdr:row>40</xdr:row>
      <xdr:rowOff>129540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716280</xdr:colOff>
          <xdr:row>1</xdr:row>
          <xdr:rowOff>45720</xdr:rowOff>
        </xdr:from>
        <xdr:to>
          <xdr:col>2</xdr:col>
          <xdr:colOff>266700</xdr:colOff>
          <xdr:row>2</xdr:row>
          <xdr:rowOff>53340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0" i="0" u="none" strike="noStrike" baseline="0">
                  <a:solidFill>
                    <a:srgbClr val="000000"/>
                  </a:solidFill>
                  <a:latin typeface="Calibri"/>
                  <a:cs typeface="Calibri"/>
                </a:rPr>
                <a:t>Refresh Charts</a:t>
              </a:r>
            </a:p>
          </xdr:txBody>
        </xdr:sp>
        <xdr:clientData fPrintsWithSheet="0"/>
      </xdr:twoCellAnchor>
    </mc:Choice>
    <mc:Fallback/>
  </mc:AlternateContent>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54166667" backgroundQuery="1" createdVersion="7" refreshedVersion="8" minRefreshableVersion="3" recordCount="0" supportSubquery="1" supportAdvancedDrill="1" xr:uid="{8F9BD860-7E7E-4488-B8DC-0E269068C144}">
  <cacheSource type="external" connectionId="1"/>
  <cacheFields count="3">
    <cacheField name="[Measures].[Count of Client ID]" caption="Count of Client ID" numFmtId="0" hierarchy="36" level="32767"/>
    <cacheField name="[DataEntry].[First Contact to First Service Category].[First Contact to First Service Category]" caption="First Contact to First Service Category" numFmtId="0" hierarchy="17" level="1">
      <sharedItems containsSemiMixedTypes="0" containsNonDate="0" containsString="0"/>
    </cacheField>
    <cacheField name="[DataEntry].[Reason for Greater Than 3 Days].[Reason for Greater Than 3 Days]" caption="Reason for Greater Than 3 Days" numFmtId="0" hierarchy="26" level="1">
      <sharedItems count="1">
        <s v="Transfer from other level of care"/>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2" memberValueDatatype="130" unbalanced="0">
      <fieldsUsage count="2">
        <fieldUsage x="-1"/>
        <fieldUsage x="1"/>
      </fieldsUsage>
    </cacheHierarchy>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2" memberValueDatatype="130" unbalanced="0">
      <fieldsUsage count="2">
        <fieldUsage x="-1"/>
        <fieldUsage x="2"/>
      </fieldsUsage>
    </cacheHierarchy>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0" memberValueDatatype="130" unbalanced="0"/>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0" memberValueDatatype="130" unbalanced="0"/>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0" memberValueDatatype="130" unbalanced="0"/>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55902776" backgroundQuery="1" createdVersion="7" refreshedVersion="8" minRefreshableVersion="3" recordCount="0" supportSubquery="1" supportAdvancedDrill="1" xr:uid="{A1EB4268-E429-4568-9EDE-A3EFC1A38858}">
  <cacheSource type="external" connectionId="1"/>
  <cacheFields count="4">
    <cacheField name="[Measures].[Count of Client ID]" caption="Count of Client ID" numFmtId="0" hierarchy="36" level="32767"/>
    <cacheField name="[DataEntry].[Target Calculation].[Target Calculation]" caption="Target Calculation" numFmtId="0" hierarchy="29" level="1">
      <sharedItems count="1">
        <s v="Did not meet target"/>
      </sharedItems>
    </cacheField>
    <cacheField name="[DataEntry].[Date of First Contact or Scheduled Appointment (Month)].[Date of First Contact or Scheduled Appointment (Month)]" caption="Date of First Contact or Scheduled Appointment (Month)" numFmtId="0" hierarchy="32" level="1">
      <sharedItems count="1">
        <s v="Jul"/>
      </sharedItems>
    </cacheField>
    <cacheField name="[DataEntry].[Date of First Contact or Scheduled Appointment (Year)].[Date of First Contact or Scheduled Appointment (Year)]" caption="Date of First Contact or Scheduled Appointment (Year)" numFmtId="0" hierarchy="30" level="1">
      <sharedItems count="1">
        <s v="2022"/>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0" memberValueDatatype="130" unbalanced="0"/>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2" memberValueDatatype="130" unbalanced="0">
      <fieldsUsage count="2">
        <fieldUsage x="-1"/>
        <fieldUsage x="1"/>
      </fieldsUsage>
    </cacheHierarchy>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2" memberValueDatatype="130" unbalanced="0">
      <fieldsUsage count="2">
        <fieldUsage x="-1"/>
        <fieldUsage x="3"/>
      </fieldsUsage>
    </cacheHierarchy>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2" memberValueDatatype="130" unbalanced="0">
      <fieldsUsage count="2">
        <fieldUsage x="-1"/>
        <fieldUsage x="2"/>
      </fieldsUsage>
    </cacheHierarchy>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5787037" backgroundQuery="1" createdVersion="7" refreshedVersion="8" minRefreshableVersion="3" recordCount="0" supportSubquery="1" supportAdvancedDrill="1" xr:uid="{82C0D1B4-1736-4BD3-AF4C-00F3EB9354B1}">
  <cacheSource type="external" connectionId="1"/>
  <cacheFields count="4">
    <cacheField name="[Measures].[Count of Client ID]" caption="Count of Client ID" numFmtId="0" hierarchy="36" level="32767"/>
    <cacheField name="[DataEntry].[Target Calculation].[Target Calculation]" caption="Target Calculation" numFmtId="0" hierarchy="29" level="1">
      <sharedItems count="1">
        <s v="Did not meet target"/>
      </sharedItems>
    </cacheField>
    <cacheField name="[DataEntry].[Date of First Contact or Scheduled Appointment (Quarter)].[Date of First Contact or Scheduled Appointment (Quarter)]" caption="Date of First Contact or Scheduled Appointment (Quarter)" numFmtId="0" hierarchy="31" level="1">
      <sharedItems count="1">
        <s v="Qtr3"/>
      </sharedItems>
    </cacheField>
    <cacheField name="[DataEntry].[Date of First Contact or Scheduled Appointment (Year)].[Date of First Contact or Scheduled Appointment (Year)]" caption="Date of First Contact or Scheduled Appointment (Year)" numFmtId="0" hierarchy="30" level="1">
      <sharedItems count="1">
        <s v="2022"/>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0" memberValueDatatype="130" unbalanced="0"/>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2" memberValueDatatype="130" unbalanced="0">
      <fieldsUsage count="2">
        <fieldUsage x="-1"/>
        <fieldUsage x="1"/>
      </fieldsUsage>
    </cacheHierarchy>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2" memberValueDatatype="130" unbalanced="0">
      <fieldsUsage count="2">
        <fieldUsage x="-1"/>
        <fieldUsage x="3"/>
      </fieldsUsage>
    </cacheHierarchy>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2" memberValueDatatype="130" unbalanced="0">
      <fieldsUsage count="2">
        <fieldUsage x="-1"/>
        <fieldUsage x="2"/>
      </fieldsUsage>
    </cacheHierarchy>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0" memberValueDatatype="130" unbalanced="0"/>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59375001" backgroundQuery="1" createdVersion="7" refreshedVersion="8" minRefreshableVersion="3" recordCount="0" supportSubquery="1" supportAdvancedDrill="1" xr:uid="{09D83D98-4B56-4E7D-B4F8-80578D489C7D}">
  <cacheSource type="external" connectionId="1"/>
  <cacheFields count="2">
    <cacheField name="[Measures].[Count of Client ID]" caption="Count of Client ID" numFmtId="0" hierarchy="36" level="32767"/>
    <cacheField name="[DataEntry].[First Contact to First Service Category].[First Contact to First Service Category]" caption="First Contact to First Service Category" numFmtId="0" hierarchy="17" level="1">
      <sharedItems count="1">
        <s v="More than 3 days"/>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2" memberValueDatatype="130" unbalanced="0">
      <fieldsUsage count="2">
        <fieldUsage x="-1"/>
        <fieldUsage x="1"/>
      </fieldsUsage>
    </cacheHierarchy>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0" memberValueDatatype="130" unbalanced="0"/>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0" memberValueDatatype="130" unbalanced="0"/>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0" memberValueDatatype="130" unbalanced="0"/>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6111111" backgroundQuery="1" createdVersion="7" refreshedVersion="8" minRefreshableVersion="3" recordCount="0" supportSubquery="1" supportAdvancedDrill="1" xr:uid="{4EE43A03-932C-4A69-87F2-1B195F07B778}">
  <cacheSource type="external" connectionId="1"/>
  <cacheFields count="3">
    <cacheField name="[Measures].[Count of Client ID]" caption="Count of Client ID" numFmtId="0" hierarchy="36" level="32767"/>
    <cacheField name="[DataEntry].[Date of First Contact or Scheduled Appointment (Month)].[Date of First Contact or Scheduled Appointment (Month)]" caption="Date of First Contact or Scheduled Appointment (Month)" numFmtId="0" hierarchy="32" level="1">
      <sharedItems count="1">
        <s v="Jul"/>
      </sharedItems>
    </cacheField>
    <cacheField name="[DataEntry].[Date of First Contact or Scheduled Appointment (Year)].[Date of First Contact or Scheduled Appointment (Year)]" caption="Date of First Contact or Scheduled Appointment (Year)" numFmtId="0" hierarchy="30" level="1">
      <sharedItems count="1">
        <s v="2022"/>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0" memberValueDatatype="130" unbalanced="0"/>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0" memberValueDatatype="130" unbalanced="0"/>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2" memberValueDatatype="130" unbalanced="0">
      <fieldsUsage count="2">
        <fieldUsage x="-1"/>
        <fieldUsage x="2"/>
      </fieldsUsage>
    </cacheHierarchy>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2" memberValueDatatype="130" unbalanced="0">
      <fieldsUsage count="2">
        <fieldUsage x="-1"/>
        <fieldUsage x="1"/>
      </fieldsUsage>
    </cacheHierarchy>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62847219" backgroundQuery="1" createdVersion="7" refreshedVersion="8" minRefreshableVersion="3" recordCount="0" supportSubquery="1" supportAdvancedDrill="1" xr:uid="{2E3C030F-BB7F-440A-85D4-172476BF97AB}">
  <cacheSource type="external" connectionId="1"/>
  <cacheFields count="3">
    <cacheField name="[Measures].[Count of Client ID]" caption="Count of Client ID" numFmtId="0" hierarchy="36" level="32767"/>
    <cacheField name="[DataEntry].[First Contact to First Service Category].[First Contact to First Service Category]" caption="First Contact to First Service Category" numFmtId="0" hierarchy="17" level="1">
      <sharedItems containsSemiMixedTypes="0" containsNonDate="0" containsString="0"/>
    </cacheField>
    <cacheField name="[DataEntry].[Client offered other treatment location if &gt;3 days].[Client offered other treatment location if &gt;3 days]" caption="Client offered other treatment location if &gt;3 days" numFmtId="0" hierarchy="25" level="1">
      <sharedItems count="1">
        <s v="No"/>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2" memberValueDatatype="130" unbalanced="0">
      <fieldsUsage count="2">
        <fieldUsage x="-1"/>
        <fieldUsage x="1"/>
      </fieldsUsage>
    </cacheHierarchy>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2" memberValueDatatype="130" unbalanced="0">
      <fieldsUsage count="2">
        <fieldUsage x="-1"/>
        <fieldUsage x="2"/>
      </fieldsUsage>
    </cacheHierarchy>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0" memberValueDatatype="130" unbalanced="0"/>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0" memberValueDatatype="130" unbalanced="0"/>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0" memberValueDatatype="130" unbalanced="0"/>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64351851" backgroundQuery="1" createdVersion="7" refreshedVersion="8" minRefreshableVersion="3" recordCount="0" supportSubquery="1" supportAdvancedDrill="1" xr:uid="{07799EC1-6927-48FE-9067-85D229685B89}">
  <cacheSource type="external" connectionId="1"/>
  <cacheFields count="3">
    <cacheField name="[Measures].[Count of Client ID]" caption="Count of Client ID" numFmtId="0" hierarchy="36" level="32767"/>
    <cacheField name="[DataEntry].[Target Calculation].[Target Calculation]" caption="Target Calculation" numFmtId="0" hierarchy="29" level="1">
      <sharedItems count="1">
        <s v="Did not meet target"/>
      </sharedItems>
    </cacheField>
    <cacheField name="[DataEntry].[Origination Point].[Origination Point]" caption="Origination Point" numFmtId="0" hierarchy="21" level="1">
      <sharedItems count="1">
        <s v="From Hospital ED"/>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0" memberValueDatatype="130" unbalanced="0"/>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2" memberValueDatatype="130" unbalanced="0">
      <fieldsUsage count="2">
        <fieldUsage x="-1"/>
        <fieldUsage x="2"/>
      </fieldsUsage>
    </cacheHierarchy>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2" memberValueDatatype="130" unbalanced="0">
      <fieldsUsage count="2">
        <fieldUsage x="-1"/>
        <fieldUsage x="1"/>
      </fieldsUsage>
    </cacheHierarchy>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0" memberValueDatatype="130" unbalanced="0"/>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0" memberValueDatatype="130" unbalanced="0"/>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6608796" backgroundQuery="1" createdVersion="7" refreshedVersion="8" minRefreshableVersion="3" recordCount="0" supportSubquery="1" supportAdvancedDrill="1" xr:uid="{CF435AF2-9AE0-4CD5-851E-A7E97D69DD9B}">
  <cacheSource type="external" connectionId="1"/>
  <cacheFields count="3">
    <cacheField name="[Measures].[Count of Client ID]" caption="Count of Client ID" numFmtId="0" hierarchy="36" level="32767"/>
    <cacheField name="[DataEntry].[Target Calculation].[Target Calculation]" caption="Target Calculation" numFmtId="0" hierarchy="29" level="1">
      <sharedItems count="1">
        <s v="Did not meet target"/>
      </sharedItems>
    </cacheField>
    <cacheField name="[DataEntry].[Client Gender].[Client Gender]" caption="Client Gender" numFmtId="0" hierarchy="19" level="1">
      <sharedItems count="1">
        <s v="Other Gender"/>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0" memberValueDatatype="130" unbalanced="0"/>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2" memberValueDatatype="130" unbalanced="0">
      <fieldsUsage count="2">
        <fieldUsage x="-1"/>
        <fieldUsage x="2"/>
      </fieldsUsage>
    </cacheHierarchy>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0" memberValueDatatype="130" unbalanced="0"/>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2" memberValueDatatype="130" unbalanced="0">
      <fieldsUsage count="2">
        <fieldUsage x="-1"/>
        <fieldUsage x="1"/>
      </fieldsUsage>
    </cacheHierarchy>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0" memberValueDatatype="130" unbalanced="0"/>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0" memberValueDatatype="130" unbalanced="0"/>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anDonsel, Anne" refreshedDate="44735.651267824076" backgroundQuery="1" createdVersion="7" refreshedVersion="8" minRefreshableVersion="3" recordCount="0" supportSubquery="1" supportAdvancedDrill="1" xr:uid="{26907A18-8C0D-4107-BF53-DA5DE5B110C8}">
  <cacheSource type="external" connectionId="1"/>
  <cacheFields count="3">
    <cacheField name="[Measures].[Count of Client ID]" caption="Count of Client ID" numFmtId="0" hierarchy="36" level="32767"/>
    <cacheField name="[DataEntry].[Target Calculation].[Target Calculation]" caption="Target Calculation" numFmtId="0" hierarchy="29" level="1">
      <sharedItems count="1">
        <s v="Did not meet target"/>
      </sharedItems>
    </cacheField>
    <cacheField name="[DataEntry].[Autocalculate - Age Range].[Autocalculate - Age Range]" caption="Autocalculate - Age Range" numFmtId="0" hierarchy="24" level="1">
      <sharedItems count="1">
        <s v="&lt;20"/>
      </sharedItems>
    </cacheField>
  </cacheFields>
  <cacheHierarchies count="37">
    <cacheHierarchy uniqueName="[DataEntry].[Client ID]" caption="Client ID" attribute="1" defaultMemberUniqueName="[DataEntry].[Client ID].[All]" allUniqueName="[DataEntry].[Client ID].[All]" dimensionUniqueName="[DataEntry]" displayFolder="" count="0" memberValueDatatype="130" unbalanced="0"/>
    <cacheHierarchy uniqueName="[DataEntry].[Unique Identifier - Medical Record Number  (if coming from ED)]" caption="Unique Identifier - Medical Record Number  (if coming from ED)" attribute="1" defaultMemberUniqueName="[DataEntry].[Unique Identifier - Medical Record Number  (if coming from ED)].[All]" allUniqueName="[DataEntry].[Unique Identifier - Medical Record Number  (if coming from ED)].[All]" dimensionUniqueName="[DataEntry]" displayFolder="" count="0" memberValueDatatype="130" unbalanced="0"/>
    <cacheHierarchy uniqueName="[DataEntry].[Age]" caption="Age" attribute="1" defaultMemberUniqueName="[DataEntry].[Age].[All]" allUniqueName="[DataEntry].[Age].[All]" dimensionUniqueName="[DataEntry]" displayFolder="" count="0" memberValueDatatype="130" unbalanced="0"/>
    <cacheHierarchy uniqueName="[DataEntry].[County of Residence]" caption="County of Residence" attribute="1" defaultMemberUniqueName="[DataEntry].[County of Residence].[All]" allUniqueName="[DataEntry].[County of Residence].[All]" dimensionUniqueName="[DataEntry]" displayFolder="" count="0" memberValueDatatype="130" unbalanced="0"/>
    <cacheHierarchy uniqueName="[DataEntry].[Gender]" caption="Gender" attribute="1" defaultMemberUniqueName="[DataEntry].[Gender].[All]" allUniqueName="[DataEntry].[Gender].[All]" dimensionUniqueName="[DataEntry]" displayFolder="" count="0" memberValueDatatype="130" unbalanced="0"/>
    <cacheHierarchy uniqueName="[DataEntry].[Client  Origination Point]" caption="Client  Origination Point" attribute="1" defaultMemberUniqueName="[DataEntry].[Client  Origination Point].[All]" allUniqueName="[DataEntry].[Client  Origination Point].[All]" dimensionUniqueName="[DataEntry]" displayFolder="" count="0" memberValueDatatype="130" unbalanced="0"/>
    <cacheHierarchy uniqueName="[DataEntry].[If from a hospital, which hospital?]" caption="If from a hospital, which hospital?" attribute="1" defaultMemberUniqueName="[DataEntry].[If from a hospital, which hospital?].[All]" allUniqueName="[DataEntry].[If from a hospital, which hospital?].[All]" dimensionUniqueName="[DataEntry]" displayFolder="" count="0" memberValueDatatype="130" unbalanced="0"/>
    <cacheHierarchy uniqueName="[DataEntry].[If referred by a hospital or other provider, did the client show up for the scheduled appointment?]" caption="If referred by a hospital or other provider, did the client show up for the scheduled appointment?" attribute="1" defaultMemberUniqueName="[DataEntry].[If referred by a hospital or other provider, did the client show up for the scheduled appointment?].[All]" allUniqueName="[DataEntry].[If referred by a hospital or other provider, did the client show up for the scheduled appointment?].[All]" dimensionUniqueName="[DataEntry]" displayFolder="" count="0" memberValueDatatype="130" unbalanced="0"/>
    <cacheHierarchy uniqueName="[DataEntry].[Date of First Contact or Scheduled Appointment]" caption="Date of First Contact or Scheduled Appointment" attribute="1" defaultMemberUniqueName="[DataEntry].[Date of First Contact or Scheduled Appointment].[All]" allUniqueName="[DataEntry].[Date of First Contact or Scheduled Appointment].[All]" dimensionUniqueName="[DataEntry]" displayFolder="" count="0" memberValueDatatype="130" unbalanced="0"/>
    <cacheHierarchy uniqueName="[DataEntry].[First AUD Service Appointment Date Offered]" caption="First AUD Service Appointment Date Offered" attribute="1" defaultMemberUniqueName="[DataEntry].[First AUD Service Appointment Date Offered].[All]" allUniqueName="[DataEntry].[First AUD Service Appointment Date Offered].[All]" dimensionUniqueName="[DataEntry]" displayFolder="" count="0" memberValueDatatype="130" unbalanced="0"/>
    <cacheHierarchy uniqueName="[DataEntry].[Actual Appointment Date Scheduled]" caption="Actual Appointment Date Scheduled" attribute="1" defaultMemberUniqueName="[DataEntry].[Actual Appointment Date Scheduled].[All]" allUniqueName="[DataEntry].[Actual Appointment Date Scheduled].[All]" dimensionUniqueName="[DataEntry]" displayFolder="" count="0" memberValueDatatype="130" unbalanced="0"/>
    <cacheHierarchy uniqueName="[DataEntry].[Date of first  AUD Service]" caption="Date of first  AUD Service" attribute="1" defaultMemberUniqueName="[DataEntry].[Date of first  AUD Service].[All]" allUniqueName="[DataEntry].[Date of first  AUD Service].[All]" dimensionUniqueName="[DataEntry]" displayFolder="" count="0" memberValueDatatype="130" unbalanced="0"/>
    <cacheHierarchy uniqueName="[DataEntry].[If no AUD Date of First Service, why?]" caption="If no AUD Date of First Service, why?" attribute="1" defaultMemberUniqueName="[DataEntry].[If no AUD Date of First Service, why?].[All]" allUniqueName="[DataEntry].[If no AUD Date of First Service, why?].[All]" dimensionUniqueName="[DataEntry]" displayFolder="" count="0" memberValueDatatype="130" unbalanced="0"/>
    <cacheHierarchy uniqueName="[DataEntry].[# Days between First Contact and First AUD Service (auto calculated)]" caption="# Days between First Contact and First AUD Service (auto calculated)" attribute="1" defaultMemberUniqueName="[DataEntry].[# Days between First Contact and First AUD Service (auto calculated)].[All]" allUniqueName="[DataEntry].[# Days between First Contact and First AUD Service (auto calculated)].[All]" dimensionUniqueName="[DataEntry]" displayFolder="" count="0" memberValueDatatype="130" unbalanced="0"/>
    <cacheHierarchy uniqueName="[DataEntry].[If &gt;3 days between first contact  and first AUD service, explain]" caption="If &gt;3 days between first contact  and first AUD service, explain" attribute="1" defaultMemberUniqueName="[DataEntry].[If &gt;3 days between first contact  and first AUD service, explain].[All]" allUniqueName="[DataEntry].[If &gt;3 days between first contact  and first AUD service, explain].[All]" dimensionUniqueName="[DataEntry]" displayFolder="" count="0" memberValueDatatype="130" unbalanced="0"/>
    <cacheHierarchy uniqueName="[DataEntry].[If &gt; 3 days between First Contact and First Service, was individual offered walk-in hours at another]" caption="If &gt; 3 days between First Contact and First Service, was individual offered walk-in hours at another" attribute="1" defaultMemberUniqueName="[DataEntry].[If &gt; 3 days between First Contact and First Service, was individual offered walk-in hours at another].[All]" allUniqueName="[DataEntry].[If &gt; 3 days between First Contact and First Service, was individual offered walk-in hours at another].[All]" dimensionUniqueName="[DataEntry]" displayFolder="" count="0" memberValueDatatype="130" unbalanced="0"/>
    <cacheHierarchy uniqueName="[DataEntry].[Comments]" caption="Comments" attribute="1" defaultMemberUniqueName="[DataEntry].[Comments].[All]" allUniqueName="[DataEntry].[Comments].[All]" dimensionUniqueName="[DataEntry]" displayFolder="" count="0" memberValueDatatype="130" unbalanced="0"/>
    <cacheHierarchy uniqueName="[DataEntry].[First Contact to First Service Category]" caption="First Contact to First Service Category" attribute="1" defaultMemberUniqueName="[DataEntry].[First Contact to First Service Category].[All]" allUniqueName="[DataEntry].[First Contact to First Service Category].[All]" dimensionUniqueName="[DataEntry]" displayFolder="" count="0" memberValueDatatype="130" unbalanced="0"/>
    <cacheHierarchy uniqueName="[DataEntry].[RecordID]" caption="RecordID" attribute="1" defaultMemberUniqueName="[DataEntry].[RecordID].[All]" allUniqueName="[DataEntry].[RecordID].[All]" dimensionUniqueName="[DataEntry]" displayFolder="" count="0" memberValueDatatype="130" unbalanced="0"/>
    <cacheHierarchy uniqueName="[DataEntry].[Client Gender]" caption="Client Gender" attribute="1" defaultMemberUniqueName="[DataEntry].[Client Gender].[All]" allUniqueName="[DataEntry].[Client Gender].[All]" dimensionUniqueName="[DataEntry]" displayFolder="" count="0" memberValueDatatype="130" unbalanced="0"/>
    <cacheHierarchy uniqueName="[DataEntry].[Client County]" caption="Client County" attribute="1" defaultMemberUniqueName="[DataEntry].[Client County].[All]" allUniqueName="[DataEntry].[Client County].[All]" dimensionUniqueName="[DataEntry]" displayFolder="" count="0" memberValueDatatype="130" unbalanced="0"/>
    <cacheHierarchy uniqueName="[DataEntry].[Origination Point]" caption="Origination Point" attribute="1" defaultMemberUniqueName="[DataEntry].[Origination Point].[All]" allUniqueName="[DataEntry].[Origination Point].[All]" dimensionUniqueName="[DataEntry]" displayFolder="" count="0" memberValueDatatype="130" unbalanced="0"/>
    <cacheHierarchy uniqueName="[DataEntry].[Did client show up to the appointment from the ED/other provider as scheduled?]" caption="Did client show up to the appointment from the ED/other provider as scheduled?" attribute="1" defaultMemberUniqueName="[DataEntry].[Did client show up to the appointment from the ED/other provider as scheduled?].[All]" allUniqueName="[DataEntry].[Did client show up to the appointment from the ED/other provider as scheduled?].[All]" dimensionUniqueName="[DataEntry]" displayFolder="" count="0" memberValueDatatype="130" unbalanced="0"/>
    <cacheHierarchy uniqueName="[DataEntry].[Hospital Name if source is hospital]" caption="Hospital Name if source is hospital" attribute="1" defaultMemberUniqueName="[DataEntry].[Hospital Name if source is hospital].[All]" allUniqueName="[DataEntry].[Hospital Name if source is hospital].[All]" dimensionUniqueName="[DataEntry]" displayFolder="" count="0" memberValueDatatype="130" unbalanced="0"/>
    <cacheHierarchy uniqueName="[DataEntry].[Autocalculate - Age Range]" caption="Autocalculate - Age Range" attribute="1" defaultMemberUniqueName="[DataEntry].[Autocalculate - Age Range].[All]" allUniqueName="[DataEntry].[Autocalculate - Age Range].[All]" dimensionUniqueName="[DataEntry]" displayFolder="" count="2" memberValueDatatype="130" unbalanced="0">
      <fieldsUsage count="2">
        <fieldUsage x="-1"/>
        <fieldUsage x="2"/>
      </fieldsUsage>
    </cacheHierarchy>
    <cacheHierarchy uniqueName="[DataEntry].[Client offered other treatment location if &gt;3 days]" caption="Client offered other treatment location if &gt;3 days" attribute="1" defaultMemberUniqueName="[DataEntry].[Client offered other treatment location if &gt;3 days].[All]" allUniqueName="[DataEntry].[Client offered other treatment location if &gt;3 days].[All]" dimensionUniqueName="[DataEntry]" displayFolder="" count="0" memberValueDatatype="130" unbalanced="0"/>
    <cacheHierarchy uniqueName="[DataEntry].[Reason for Greater Than 3 Days]" caption="Reason for Greater Than 3 Days" attribute="1" defaultMemberUniqueName="[DataEntry].[Reason for Greater Than 3 Days].[All]" allUniqueName="[DataEntry].[Reason for Greater Than 3 Days].[All]" dimensionUniqueName="[DataEntry]" displayFolder="" count="0" memberValueDatatype="130" unbalanced="0"/>
    <cacheHierarchy uniqueName="[DataEntry].[Provider Name]" caption="Provider Name" attribute="1" defaultMemberUniqueName="[DataEntry].[Provider Name].[All]" allUniqueName="[DataEntry].[Provider Name].[All]" dimensionUniqueName="[DataEntry]" displayFolder="" count="0" memberValueDatatype="130" unbalanced="0"/>
    <cacheHierarchy uniqueName="[DataEntry].[Region]" caption="Region" attribute="1" defaultMemberUniqueName="[DataEntry].[Region].[All]" allUniqueName="[DataEntry].[Region].[All]" dimensionUniqueName="[DataEntry]" displayFolder="" count="0" memberValueDatatype="130" unbalanced="0"/>
    <cacheHierarchy uniqueName="[DataEntry].[Target Calculation]" caption="Target Calculation" attribute="1" defaultMemberUniqueName="[DataEntry].[Target Calculation].[All]" allUniqueName="[DataEntry].[Target Calculation].[All]" dimensionUniqueName="[DataEntry]" displayFolder="" count="2" memberValueDatatype="130" unbalanced="0">
      <fieldsUsage count="2">
        <fieldUsage x="-1"/>
        <fieldUsage x="1"/>
      </fieldsUsage>
    </cacheHierarchy>
    <cacheHierarchy uniqueName="[DataEntry].[Date of First Contact or Scheduled Appointment (Year)]" caption="Date of First Contact or Scheduled Appointment (Year)" attribute="1" defaultMemberUniqueName="[DataEntry].[Date of First Contact or Scheduled Appointment (Year)].[All]" allUniqueName="[DataEntry].[Date of First Contact or Scheduled Appointment (Year)].[All]" dimensionUniqueName="[DataEntry]" displayFolder="" count="0" memberValueDatatype="130" unbalanced="0"/>
    <cacheHierarchy uniqueName="[DataEntry].[Date of First Contact or Scheduled Appointment (Quarter)]" caption="Date of First Contact or Scheduled Appointment (Quarter)" attribute="1" defaultMemberUniqueName="[DataEntry].[Date of First Contact or Scheduled Appointment (Quarter)].[All]" allUniqueName="[DataEntry].[Date of First Contact or Scheduled Appointment (Quarter)].[All]" dimensionUniqueName="[DataEntry]" displayFolder="" count="0" memberValueDatatype="130" unbalanced="0"/>
    <cacheHierarchy uniqueName="[DataEntry].[Date of First Contact or Scheduled Appointment (Month)]" caption="Date of First Contact or Scheduled Appointment (Month)" attribute="1" defaultMemberUniqueName="[DataEntry].[Date of First Contact or Scheduled Appointment (Month)].[All]" allUniqueName="[DataEntry].[Date of First Contact or Scheduled Appointment (Month)].[All]" dimensionUniqueName="[DataEntry]" displayFolder="" count="0" memberValueDatatype="130" unbalanced="0"/>
    <cacheHierarchy uniqueName="[DataEntry].[Date of First Contact or Scheduled Appointment (Month Index)]" caption="Date of First Contact or Scheduled Appointment (Month Index)" attribute="1" defaultMemberUniqueName="[DataEntry].[Date of First Contact or Scheduled Appointment (Month Index)].[All]" allUniqueName="[DataEntry].[Date of First Contact or Scheduled Appointment (Month Index)].[All]" dimensionUniqueName="[DataEntry]" displayFolder="" count="0" memberValueDatatype="20" unbalanced="0" hidden="1"/>
    <cacheHierarchy uniqueName="[Measures].[__XL_Count DataEntry]" caption="__XL_Count DataEntry" measure="1" displayFolder="" measureGroup="DataEntry" count="0" hidden="1"/>
    <cacheHierarchy uniqueName="[Measures].[__No measures defined]" caption="__No measures defined" measure="1" displayFolder="" count="0" hidden="1"/>
    <cacheHierarchy uniqueName="[Measures].[Count of Client ID]" caption="Count of Client ID" measure="1" displayFolder="" measureGroup="DataEntry"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name="DataEntry" uniqueName="[DataEntry]" caption="DataEntry"/>
    <dimension measure="1" name="Measures" uniqueName="[Measures]" caption="Measures"/>
  </dimensions>
  <measureGroups count="1">
    <measureGroup name="DataEntry" caption="DataEntry"/>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713835-240C-4CC6-9690-CB6519F15B5D}" name="PivotTable5" cacheId="4" applyNumberFormats="0" applyBorderFormats="0" applyFontFormats="0" applyPatternFormats="0" applyAlignmentFormats="0" applyWidthHeightFormats="1" dataCaption="Values" updatedVersion="8" minRefreshableVersion="3" itemPrintTitles="1" createdVersion="7" indent="0" compact="0" compactData="0" multipleFieldFilters="0" chartFormat="12">
  <location ref="R118:T118" firstHeaderRow="1" firstDataRow="1" firstDataCol="2"/>
  <pivotFields count="3">
    <pivotField dataField="1" compact="0" outline="0" subtotalTop="0" showAll="0"/>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s>
  <rowFields count="2">
    <field x="2"/>
    <field x="1"/>
  </rowFields>
  <dataFields count="1">
    <dataField name="Contacts" fld="0" subtotal="count" baseField="1" baseItem="0"/>
  </dataFields>
  <formats count="2">
    <format dxfId="46">
      <pivotArea outline="0" fieldPosition="0">
        <references count="2">
          <reference field="1" count="0" selected="0"/>
          <reference field="2" count="0" selected="0"/>
        </references>
      </pivotArea>
    </format>
    <format dxfId="45">
      <pivotArea outline="0" fieldPosition="0">
        <references count="1">
          <reference field="4294967294" count="1">
            <x v="0"/>
          </reference>
        </references>
      </pivotArea>
    </format>
  </formats>
  <chartFormats count="4">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11" format="2" series="1">
      <pivotArea type="data" outline="0" fieldPosition="0">
        <references count="1">
          <reference field="4294967294"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2">
    <rowHierarchyUsage hierarchyUsage="30"/>
    <rowHierarchyUsage hierarchyUsage="3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E79FF9B-19A7-4B51-B03A-86FD7570C770}" name="PivotTable2" cacheId="0" applyNumberFormats="0" applyBorderFormats="0" applyFontFormats="0" applyPatternFormats="0" applyAlignmentFormats="0" applyWidthHeightFormats="1" dataCaption="Values" updatedVersion="8" minRefreshableVersion="3" itemPrintTitles="1" createdVersion="7" indent="0" compact="0" compactData="0" multipleFieldFilters="0" chartFormat="8">
  <location ref="A14:B14" firstHeaderRow="1" firstDataRow="1" firstDataCol="1" rowPageCount="1" colPageCount="1"/>
  <pivotFields count="3">
    <pivotField dataField="1" compact="0" outline="0" subtotalTop="0" showAll="0"/>
    <pivotField axis="axisPage" compact="0" allDrilled="1" outline="0" subtotalTop="0" showAll="0" defaultAttributeDrillState="1">
      <items count="1">
        <item t="default"/>
      </items>
    </pivotField>
    <pivotField axis="axisRow" compact="0" allDrilled="1" outline="0" subtotalTop="0" showAll="0" defaultAttributeDrillState="1">
      <items count="2">
        <item x="0"/>
        <item t="default"/>
      </items>
    </pivotField>
  </pivotFields>
  <rowFields count="1">
    <field x="2"/>
  </rowFields>
  <pageFields count="1">
    <pageField fld="1" hier="17" name="[DataEntry].[First Contact to First Service Category].[All]" cap="All"/>
  </pageFields>
  <dataFields count="1">
    <dataField name="Contacts" fld="0" subtotal="count" baseField="0" baseItem="0"/>
  </dataFields>
  <chartFormats count="4">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1">
    <rowHierarchyUsage hierarchyUsage="2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B3083FE-F35F-4549-8C3B-7F4DD65C22F5}" name="PivotTable6" cacheId="5" applyNumberFormats="0" applyBorderFormats="0" applyFontFormats="0" applyPatternFormats="0" applyAlignmentFormats="0" applyWidthHeightFormats="1" dataCaption="Values" updatedVersion="8" minRefreshableVersion="3" itemPrintTitles="1" createdVersion="7" indent="0" compact="0" compactData="0" multipleFieldFilters="0" chartFormat="11">
  <location ref="A28:B28" firstHeaderRow="1" firstDataRow="1" firstDataCol="1" rowPageCount="1" colPageCount="1"/>
  <pivotFields count="3">
    <pivotField dataField="1" compact="0" outline="0" subtotalTop="0" showAll="0"/>
    <pivotField axis="axisPage" compact="0" allDrilled="1" outline="0" subtotalTop="0" showAll="0" defaultAttributeDrillState="1">
      <items count="1">
        <item t="default"/>
      </items>
    </pivotField>
    <pivotField axis="axisRow" compact="0" allDrilled="1" outline="0" subtotalTop="0" showAll="0" defaultAttributeDrillState="1">
      <items count="2">
        <item x="0"/>
        <item t="default"/>
      </items>
    </pivotField>
  </pivotFields>
  <rowFields count="1">
    <field x="2"/>
  </rowFields>
  <pageFields count="1">
    <pageField fld="1" hier="17" name="[DataEntry].[First Contact to First Service Category].[All]" cap="All"/>
  </pageFields>
  <dataFields count="1">
    <dataField name="Contacts" fld="0" subtotal="count" baseField="0" baseItem="0"/>
  </dataFields>
  <chartFormats count="6">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 chart="8" format="0" series="1">
      <pivotArea type="data" outline="0" fieldPosition="0">
        <references count="1">
          <reference field="4294967294" count="1" selected="0">
            <x v="0"/>
          </reference>
        </references>
      </pivotArea>
    </chartFormat>
    <chartFormat chart="10" format="2" series="1">
      <pivotArea type="data" outline="0" fieldPosition="0">
        <references count="1">
          <reference field="4294967294"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1">
    <rowHierarchyUsage hierarchyUsage="25"/>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40B144A-E8A6-46EC-AA96-3D219404B918}" name="PivotTable10" cacheId="7" applyNumberFormats="0" applyBorderFormats="0" applyFontFormats="0" applyPatternFormats="0" applyAlignmentFormats="0" applyWidthHeightFormats="1" dataCaption="Values" updatedVersion="8" minRefreshableVersion="3" subtotalHiddenItems="1" itemPrintTitles="1" createdVersion="7" indent="0" compact="0" compactData="0" multipleFieldFilters="0" chartFormat="11">
  <location ref="A55:B56" firstHeaderRow="1" firstDataRow="2" firstDataCol="1"/>
  <pivotFields count="3">
    <pivotField dataField="1" compact="0" outline="0" subtotalTop="0" showAll="0"/>
    <pivotField axis="axisCol" compact="0" allDrilled="1" outline="0" subtotalTop="0" showAll="0" dataSourceSort="1" defaultAttributeDrillState="1">
      <items count="2">
        <item x="0"/>
        <item t="default"/>
      </items>
    </pivotField>
    <pivotField axis="axisRow" compact="0" allDrilled="1" outline="0" subtotalTop="0" showAll="0" defaultAttributeDrillState="1">
      <items count="2">
        <item x="0"/>
        <item t="default"/>
      </items>
    </pivotField>
  </pivotFields>
  <rowFields count="1">
    <field x="2"/>
  </rowFields>
  <colFields count="1">
    <field x="1"/>
  </colFields>
  <dataFields count="1">
    <dataField name="Contacts" fld="0" subtotal="count" baseField="0" baseItem="0"/>
  </dataFields>
  <chartFormats count="6">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1" series="1">
      <pivotArea type="data" outline="0" fieldPosition="0">
        <references count="2">
          <reference field="4294967294" count="1" selected="0">
            <x v="0"/>
          </reference>
          <reference field="1" count="1" selected="0">
            <x v="0"/>
          </reference>
        </references>
      </pivotArea>
    </chartFormat>
    <chartFormat chart="7" format="5" series="1">
      <pivotArea type="data" outline="0" fieldPosition="0">
        <references count="2">
          <reference field="4294967294" count="1" selected="0">
            <x v="0"/>
          </reference>
          <reference field="1" count="1" selected="0">
            <x v="0"/>
          </reference>
        </references>
      </pivotArea>
    </chartFormat>
    <chartFormat chart="8" format="1" series="1">
      <pivotArea type="data" outline="0" fieldPosition="0">
        <references count="2">
          <reference field="4294967294" count="1" selected="0">
            <x v="0"/>
          </reference>
          <reference field="1" count="1" selected="0">
            <x v="0"/>
          </reference>
        </references>
      </pivotArea>
    </chartFormat>
    <chartFormat chart="10" format="5" series="1">
      <pivotArea type="data" outline="0" fieldPosition="0">
        <references count="2">
          <reference field="4294967294" count="1" selected="0">
            <x v="0"/>
          </reference>
          <reference field="1"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1">
    <rowHierarchyUsage hierarchyUsage="19"/>
  </rowHierarchiesUsage>
  <colHierarchiesUsage count="1">
    <colHierarchyUsage hierarchyUsage="29"/>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8AEB98B-3013-41AD-8908-C8AC9D546115}" name="PivotTable8" cacheId="6" applyNumberFormats="0" applyBorderFormats="0" applyFontFormats="0" applyPatternFormats="0" applyAlignmentFormats="0" applyWidthHeightFormats="1" dataCaption="Values" updatedVersion="8" minRefreshableVersion="3" subtotalHiddenItems="1" itemPrintTitles="1" createdVersion="7" indent="0" compact="0" compactData="0" multipleFieldFilters="0" chartFormat="8">
  <location ref="A40:B41" firstHeaderRow="1" firstDataRow="2" firstDataCol="1"/>
  <pivotFields count="3">
    <pivotField dataField="1" compact="0" outline="0" subtotalTop="0" showAll="0"/>
    <pivotField axis="axisCol" compact="0" allDrilled="1" outline="0" subtotalTop="0" showAll="0" dataSourceSort="1" defaultAttributeDrillState="1">
      <items count="2">
        <item x="0"/>
        <item t="default"/>
      </items>
    </pivotField>
    <pivotField axis="axisRow" compact="0" allDrilled="1" outline="0" subtotalTop="0" showAll="0" defaultAttributeDrillState="1">
      <items count="2">
        <item x="0"/>
        <item t="default"/>
      </items>
    </pivotField>
  </pivotFields>
  <rowFields count="1">
    <field x="2"/>
  </rowFields>
  <colFields count="1">
    <field x="1"/>
  </colFields>
  <dataFields count="1">
    <dataField name="Contacts" fld="0" subtotal="count" baseField="0" baseItem="0"/>
  </dataFields>
  <chartFormats count="4">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1" series="1">
      <pivotArea type="data" outline="0" fieldPosition="0">
        <references count="2">
          <reference field="4294967294" count="1" selected="0">
            <x v="0"/>
          </reference>
          <reference field="1" count="1" selected="0">
            <x v="0"/>
          </reference>
        </references>
      </pivotArea>
    </chartFormat>
    <chartFormat chart="7" format="5" series="1">
      <pivotArea type="data" outline="0" fieldPosition="0">
        <references count="2">
          <reference field="4294967294" count="1" selected="0">
            <x v="0"/>
          </reference>
          <reference field="1"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1">
    <rowHierarchyUsage hierarchyUsage="21"/>
  </rowHierarchiesUsage>
  <colHierarchiesUsage count="1">
    <colHierarchyUsage hierarchyUsage="29"/>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5B3A76B-CCEA-4A55-BE44-E8AEF4092FF0}" name="PivotTable3" cacheId="2" applyNumberFormats="0" applyBorderFormats="0" applyFontFormats="0" applyPatternFormats="0" applyAlignmentFormats="0" applyWidthHeightFormats="1" dataCaption="Values" updatedVersion="8" minRefreshableVersion="3" itemPrintTitles="1" createdVersion="7" indent="0" compact="0" compactData="0" multipleFieldFilters="0" chartFormat="8">
  <location ref="A104:C105" firstHeaderRow="1" firstDataRow="2" firstDataCol="2"/>
  <pivotFields count="4">
    <pivotField dataField="1" compact="0" outline="0" subtotalTop="0" showAll="0"/>
    <pivotField axis="axisCol" compact="0" allDrilled="1" outline="0" subtotalTop="0" showAll="0" dataSourceSort="1" defaultAttributeDrillState="1">
      <items count="2">
        <item x="0"/>
        <item t="default"/>
      </items>
    </pivotField>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s>
  <rowFields count="2">
    <field x="3"/>
    <field x="2"/>
  </rowFields>
  <colFields count="1">
    <field x="1"/>
  </colFields>
  <dataFields count="1">
    <dataField name="Contacts" fld="0" subtotal="count" showDataAs="percentOfRow" baseField="0" baseItem="0" numFmtId="9"/>
  </dataFields>
  <formats count="1">
    <format dxfId="47">
      <pivotArea outline="0" collapsedLevelsAreSubtotals="1" fieldPosition="0"/>
    </format>
  </formats>
  <chartFormats count="4">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1" series="1">
      <pivotArea type="data" outline="0" fieldPosition="0">
        <references count="2">
          <reference field="4294967294" count="1" selected="0">
            <x v="0"/>
          </reference>
          <reference field="1" count="1" selected="0">
            <x v="0"/>
          </reference>
        </references>
      </pivotArea>
    </chartFormat>
    <chartFormat chart="7" format="5" series="1">
      <pivotArea type="data" outline="0" fieldPosition="0">
        <references count="2">
          <reference field="4294967294" count="1" selected="0">
            <x v="0"/>
          </reference>
          <reference field="1"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2">
    <rowHierarchyUsage hierarchyUsage="30"/>
    <rowHierarchyUsage hierarchyUsage="31"/>
  </rowHierarchiesUsage>
  <colHierarchiesUsage count="1">
    <colHierarchyUsage hierarchyUsage="29"/>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503641E-B656-489B-BEAA-EAA495B74816}" name="PivotTable4" cacheId="1" applyNumberFormats="0" applyBorderFormats="0" applyFontFormats="0" applyPatternFormats="0" applyAlignmentFormats="0" applyWidthHeightFormats="1" dataCaption="Values" updatedVersion="8" minRefreshableVersion="3" itemPrintTitles="1" createdVersion="7" indent="0" compact="0" compactData="0" multipleFieldFilters="0" chartFormat="9">
  <location ref="A118:C119" firstHeaderRow="1" firstDataRow="2" firstDataCol="2"/>
  <pivotFields count="4">
    <pivotField dataField="1" compact="0" outline="0" subtotalTop="0" showAll="0"/>
    <pivotField axis="axisCol" compact="0" allDrilled="1" outline="0" subtotalTop="0" showAll="0" dataSourceSort="1" defaultAttributeDrillState="1">
      <items count="2">
        <item x="0"/>
        <item t="default"/>
      </items>
    </pivotField>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s>
  <rowFields count="2">
    <field x="3"/>
    <field x="2"/>
  </rowFields>
  <colFields count="1">
    <field x="1"/>
  </colFields>
  <dataFields count="1">
    <dataField name="Contacts" fld="0" subtotal="count" showDataAs="percentOfRow" baseField="2" baseItem="0" numFmtId="10"/>
  </dataFields>
  <formats count="1">
    <format dxfId="48">
      <pivotArea outline="0" fieldPosition="0">
        <references count="2">
          <reference field="2" count="0" selected="0"/>
          <reference field="3" count="0" selected="0"/>
        </references>
      </pivotArea>
    </format>
  </formats>
  <chartFormats count="5">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1" series="1">
      <pivotArea type="data" outline="0" fieldPosition="0">
        <references count="2">
          <reference field="4294967294" count="1" selected="0">
            <x v="0"/>
          </reference>
          <reference field="1" count="1" selected="0">
            <x v="0"/>
          </reference>
        </references>
      </pivotArea>
    </chartFormat>
    <chartFormat chart="6" format="1" series="1">
      <pivotArea type="data" outline="0" fieldPosition="0">
        <references count="2">
          <reference field="4294967294" count="1" selected="0">
            <x v="0"/>
          </reference>
          <reference field="1" count="1" selected="0">
            <x v="0"/>
          </reference>
        </references>
      </pivotArea>
    </chartFormat>
    <chartFormat chart="8" format="6" series="1">
      <pivotArea type="data" outline="0" fieldPosition="0">
        <references count="2">
          <reference field="4294967294" count="1" selected="0">
            <x v="0"/>
          </reference>
          <reference field="1"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2">
    <rowHierarchyUsage hierarchyUsage="30"/>
    <rowHierarchyUsage hierarchyUsage="32"/>
  </rowHierarchiesUsage>
  <colHierarchiesUsage count="1">
    <colHierarchyUsage hierarchyUsage="29"/>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3794715-BC09-48D6-B835-935CD1F8E818}" name="PivotTable12" cacheId="8" applyNumberFormats="0" applyBorderFormats="0" applyFontFormats="0" applyPatternFormats="0" applyAlignmentFormats="0" applyWidthHeightFormats="1" dataCaption="Values" updatedVersion="8" minRefreshableVersion="3" subtotalHiddenItems="1" itemPrintTitles="1" createdVersion="7" indent="0" compact="0" compactData="0" multipleFieldFilters="0" chartFormat="18">
  <location ref="A81:B82" firstHeaderRow="1" firstDataRow="2" firstDataCol="1"/>
  <pivotFields count="3">
    <pivotField dataField="1" compact="0" outline="0" subtotalTop="0" showAll="0"/>
    <pivotField axis="axisCol" compact="0" allDrilled="1" outline="0" subtotalTop="0" showAll="0" dataSourceSort="1" defaultAttributeDrillState="1">
      <items count="2">
        <item x="0"/>
        <item t="default"/>
      </items>
    </pivotField>
    <pivotField axis="axisRow" compact="0" allDrilled="1" outline="0" subtotalTop="0" showAll="0" dataSourceSort="1" defaultAttributeDrillState="1">
      <items count="2">
        <item x="0"/>
        <item t="default"/>
      </items>
    </pivotField>
  </pivotFields>
  <rowFields count="1">
    <field x="2"/>
  </rowFields>
  <colFields count="1">
    <field x="1"/>
  </colFields>
  <dataFields count="1">
    <dataField name="Contacts" fld="0" subtotal="count" baseField="0" baseItem="0"/>
  </dataFields>
  <chartFormats count="10">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1" series="1">
      <pivotArea type="data" outline="0" fieldPosition="0">
        <references count="2">
          <reference field="4294967294" count="1" selected="0">
            <x v="0"/>
          </reference>
          <reference field="1" count="1" selected="0">
            <x v="0"/>
          </reference>
        </references>
      </pivotArea>
    </chartFormat>
    <chartFormat chart="7" format="5" series="1">
      <pivotArea type="data" outline="0" fieldPosition="0">
        <references count="2">
          <reference field="4294967294" count="1" selected="0">
            <x v="0"/>
          </reference>
          <reference field="1" count="1" selected="0">
            <x v="0"/>
          </reference>
        </references>
      </pivotArea>
    </chartFormat>
    <chartFormat chart="8" format="1" series="1">
      <pivotArea type="data" outline="0" fieldPosition="0">
        <references count="2">
          <reference field="4294967294" count="1" selected="0">
            <x v="0"/>
          </reference>
          <reference field="1" count="1" selected="0">
            <x v="0"/>
          </reference>
        </references>
      </pivotArea>
    </chartFormat>
    <chartFormat chart="10" format="5" series="1">
      <pivotArea type="data" outline="0" fieldPosition="0">
        <references count="2">
          <reference field="4294967294" count="1" selected="0">
            <x v="0"/>
          </reference>
          <reference field="1" count="1" selected="0">
            <x v="0"/>
          </reference>
        </references>
      </pivotArea>
    </chartFormat>
    <chartFormat chart="11" format="1" series="1">
      <pivotArea type="data" outline="0" fieldPosition="0">
        <references count="2">
          <reference field="4294967294" count="1" selected="0">
            <x v="0"/>
          </reference>
          <reference field="1" count="1" selected="0">
            <x v="0"/>
          </reference>
        </references>
      </pivotArea>
    </chartFormat>
    <chartFormat chart="14" format="5" series="1">
      <pivotArea type="data" outline="0" fieldPosition="0">
        <references count="2">
          <reference field="4294967294" count="1" selected="0">
            <x v="0"/>
          </reference>
          <reference field="1" count="1" selected="0">
            <x v="0"/>
          </reference>
        </references>
      </pivotArea>
    </chartFormat>
    <chartFormat chart="15" format="1" series="1">
      <pivotArea type="data" outline="0" fieldPosition="0">
        <references count="2">
          <reference field="4294967294" count="1" selected="0">
            <x v="0"/>
          </reference>
          <reference field="1" count="1" selected="0">
            <x v="0"/>
          </reference>
        </references>
      </pivotArea>
    </chartFormat>
    <chartFormat chart="17" format="5" series="1">
      <pivotArea type="data" outline="0" fieldPosition="0">
        <references count="2">
          <reference field="4294967294" count="1" selected="0">
            <x v="0"/>
          </reference>
          <reference field="1"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1">
    <rowHierarchyUsage hierarchyUsage="24"/>
  </rowHierarchiesUsage>
  <colHierarchiesUsage count="1">
    <colHierarchyUsage hierarchyUsage="29"/>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E7BFBCB-E220-4A98-B32C-CABE4AA64F5D}" name="PivotTable1" cacheId="3" applyNumberFormats="0" applyBorderFormats="0" applyFontFormats="0" applyPatternFormats="0" applyAlignmentFormats="0" applyWidthHeightFormats="1" dataCaption="Values" updatedVersion="8" minRefreshableVersion="3" itemPrintTitles="1" createdVersion="7" indent="0" compact="0" compactData="0" multipleFieldFilters="0" chartFormat="5">
  <location ref="A3:B3" firstHeaderRow="1" firstDataRow="1" firstDataCol="1"/>
  <pivotFields count="2">
    <pivotField dataField="1" compact="0" outline="0" subtotalTop="0" showAll="0"/>
    <pivotField axis="axisRow" compact="0" allDrilled="1" outline="0" subtotalTop="0" showAll="0" defaultAttributeDrillState="1">
      <items count="2">
        <item x="0"/>
        <item t="default"/>
      </items>
    </pivotField>
  </pivotFields>
  <rowFields count="1">
    <field x="1"/>
  </rowFields>
  <dataFields count="1">
    <dataField name="Contacts" fld="0" subtotal="count" baseField="0" baseItem="0"/>
  </dataFields>
  <chartFormats count="2">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s>
  <pivotHierarchies count="3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ntacts"/>
  </pivotHierarchies>
  <pivotTableStyleInfo name="PivotTable Style 1" showRowHeaders="1" showColHeaders="1" showRowStripes="0" showColStripes="0" showLastColumn="1"/>
  <rowHierarchiesUsage count="1">
    <rowHierarchyUsage hierarchyUsage="1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TA Provider 022322.xlsx!DataEntry">
        <x15:activeTabTopLevelEntity name="[DataEntry]"/>
      </x15:pivotTableUISettings>
    </ext>
    <ext xmlns:xpdl="http://schemas.microsoft.com/office/spreadsheetml/2016/pivotdefaultlayout" uri="{747A6164-185A-40DC-8AA5-F01512510D54}">
      <xpdl:pivotTableDefinition16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9031278-A769-4FB8-BA3E-41E2728414B2}" name="DataEntry" displayName="DataEntry" ref="B10:AE11" totalsRowShown="0" headerRowDxfId="28">
  <autoFilter ref="B10:AE11" xr:uid="{79031278-A769-4FB8-BA3E-41E2728414B2}"/>
  <tableColumns count="30">
    <tableColumn id="1" xr3:uid="{D5E1D1F2-6785-4ED2-90BA-E8467E77EF7D}" name="Client ID" dataDxfId="27"/>
    <tableColumn id="2" xr3:uid="{7751E593-B7D7-49F5-9122-530A838EFE5B}" name="Unique Identifier - Medical Record Number _x000a_(if coming from ED)" dataDxfId="26"/>
    <tableColumn id="3" xr3:uid="{AC7A6A05-D000-4485-8F97-5DF8E728B1E8}" name="Age" dataDxfId="25"/>
    <tableColumn id="4" xr3:uid="{4D6967A0-3214-494C-BC0D-57C7D81DFB2A}" name="County of Residence" dataDxfId="24"/>
    <tableColumn id="5" xr3:uid="{EF042246-0C17-4D25-B709-F4BABC68B051}" name="Gender" dataDxfId="23"/>
    <tableColumn id="11" xr3:uid="{AD4670A7-D533-4472-9CD4-48B85388A463}" name="Client _x000a_Origination Point"/>
    <tableColumn id="39" xr3:uid="{AB3F64A7-24BA-4E39-A1B5-CCC3E20F2818}" name="If from a hospital, which hospital?"/>
    <tableColumn id="12" xr3:uid="{62F29AFC-51D9-43F8-95FC-8B9150D4BDC3}" name="If referred by a hospital or other provider, did the client show up for the scheduled appointment?"/>
    <tableColumn id="13" xr3:uid="{A161F3D4-9F21-4B39-875F-4A70A3B5295E}" name="Date of First Contact or Scheduled Appointment" dataDxfId="22"/>
    <tableColumn id="14" xr3:uid="{88A80EAD-7B9F-49D8-B13B-B1222DB9641F}" name="First AUD Service Appointment Date Offered" dataDxfId="21"/>
    <tableColumn id="15" xr3:uid="{08B2005C-3946-40D6-8FC3-826DA5A0F57A}" name="Actual Appointment Date Scheduled" dataDxfId="20"/>
    <tableColumn id="16" xr3:uid="{9A93D617-EBEC-406C-AD53-E3B33FB7C42B}" name="Date of first _x000a_AUD Service" dataDxfId="19"/>
    <tableColumn id="37" xr3:uid="{1C0579DB-D34E-4CDC-92ED-91448F233105}" name="If no AUD Date of First Service, why?" dataDxfId="18"/>
    <tableColumn id="17" xr3:uid="{921E1D91-C72B-4123-8FC1-F5EFFA61162B}" name="# Days between First Contact and First AUD Service_x000a_(auto calculated)" dataDxfId="17">
      <calculatedColumnFormula>IF(DataEntry[[#This Row],[Date of First Contact or Scheduled Appointment]]="","No First Contact Date",IF(DataEntry[[#This Row],[Date of first 
AUD Service]]="","No AUD First Service Date",IF(DataEntry[[#This Row],[Date of first 
AUD Service]]&lt;DataEntry[[#This Row],[Date of First Contact or Scheduled Appointment]],"Check Dates",_xlfn.DAYS(DataEntry[[#This Row],[Date of first 
AUD Service]],DataEntry[[#This Row],[Date of First Contact or Scheduled Appointment]]))))</calculatedColumnFormula>
    </tableColumn>
    <tableColumn id="18" xr3:uid="{220E162B-D8AD-441A-B9D1-EFCF08162FF9}" name="If &gt;3 days between first contact _x000a_and first AUD service, explain" dataDxfId="16"/>
    <tableColumn id="19" xr3:uid="{04BD2A54-5053-45BC-BD26-FEF077E01820}" name="If &gt; 3 days between First Contact and First Service, was individual offered walk-in hours at another treatment provider that falls within 3 days?" dataDxfId="15"/>
    <tableColumn id="20" xr3:uid="{EE36AC75-3E05-4826-8798-C511C22E6F41}" name="Comments"/>
    <tableColumn id="24" xr3:uid="{924FEFF3-344B-4AE9-B58B-BC47CDA862DC}" name="First Contact to First Service Category" dataDxfId="14">
      <calculatedColumnFormula>IF(DataEntry[[#This Row],[Date of First Contact or Scheduled Appointment]]="","Date Error",IF(DataEntry[[#This Row],[Date of first 
AUD Service]]="","No First Service",IF(DataEntry[[#This Row],['# Days between First Contact and First AUD Service
(auto calculated)]]=0,"0 - Same day",IF(DataEntry[[#This Row],['# Days between First Contact and First AUD Service
(auto calculated)]]&lt;4,"1 to 3 days",IF(DataEntry[[#This Row],['# Days between First Contact and First AUD Service
(auto calculated)]]="Check Dates", "Date Error",IF(DataEntry[[#This Row],['# Days between First Contact and First AUD Service
(auto calculated)]]="No Date of First Contact","No First Service","More than 3 days"))))))</calculatedColumnFormula>
    </tableColumn>
    <tableColumn id="25" xr3:uid="{2982B93E-6304-4C30-BE0E-CA2A7A0A375E}" name="RecordID" dataDxfId="13">
      <calculatedColumnFormula>DataEntry[[#This Row],[Client ID]]&amp;DataEntry[[#This Row],[Date of First Contact or Scheduled Appointment]]&amp;LEFT(DataEntry[[#This Row],[Provider Name]],4)</calculatedColumnFormula>
    </tableColumn>
    <tableColumn id="26" xr3:uid="{750C452E-7C50-4665-AF63-445A475E29CB}" name="Client Gender" dataDxfId="12">
      <calculatedColumnFormula>IF(DataEntry[[#This Row],[Gender]]="","Data not entered",_xlfn.XLOOKUP(DataEntry[[#This Row],[Gender]],Table8[Gender],Table8[Gender Category]))</calculatedColumnFormula>
    </tableColumn>
    <tableColumn id="27" xr3:uid="{C2706A9C-2274-4859-AD26-65A58B1EEE75}" name="Client County">
      <calculatedColumnFormula>IF(DataEntry[[#This Row],[County of Residence]]=""," Data not entered",DataEntry[[#This Row],[County of Residence]])</calculatedColumnFormula>
    </tableColumn>
    <tableColumn id="29" xr3:uid="{3D79CC74-47FD-4D6D-8D31-1AF894353EF4}" name="Origination Point" dataDxfId="11">
      <calculatedColumnFormula>IF(DataEntry[[#This Row],[Client 
Origination Point]]="","Data Not Entered",DataEntry[[#This Row],[Client 
Origination Point]])</calculatedColumnFormula>
    </tableColumn>
    <tableColumn id="30" xr3:uid="{9E3646E2-325E-40C5-A4AB-A4582809E006}" name="Did client show up to the appointment from the ED/other provider as scheduled?" dataDxfId="10">
      <calculatedColumnFormula>IF(DataEntry[[#This Row],[Client 
Origination Point]]="", "Origin not entered",IF(LEFT(DataEntry[[#This Row],[Client 
Origination Point]],4)&lt;&gt;"From","Not a referral",IF(DataEntry[[#This Row],[If referred by a hospital or other provider, did the client show up for the scheduled appointment?]]="","Data not entered",DataEntry[[#This Row],[If referred by a hospital or other provider, did the client show up for the scheduled appointment?]])))</calculatedColumnFormula>
    </tableColumn>
    <tableColumn id="40" xr3:uid="{37032363-6513-45C5-81DC-2F6CB48CE2CE}" name="Hospital Name if source is hospital" dataDxfId="9">
      <calculatedColumnFormula>IF(DataEntry[[#This Row],[Client 
Origination Point]]&lt;&gt;"",IF(COUNTIF(DataEntry[[#This Row],[Client 
Origination Point]],"*From hospital*"),IF(DataEntry[[#This Row],[If from a hospital, which hospital?]]="","Data error",DataEntry[[#This Row],[If from a hospital, which hospital?]]),"Not from hospital"),"Data error")</calculatedColumnFormula>
    </tableColumn>
    <tableColumn id="31" xr3:uid="{933FBD81-872B-44D1-AD89-F6ACEBD3BD75}" name="Autocalculate - Age Range" dataDxfId="8">
      <calculatedColumnFormula>IF(DataEntry[[#This Row],[Age]]="","Age Not Recorded",IF(DataEntry[[#This Row],[Age]]&lt;20,"&lt;20",IF(DataEntry[[#This Row],[Age]]&lt;30,"20-29",IF(DataEntry[[#This Row],[Age]]&lt;40,"30-39",IF(DataEntry[[#This Row],[Age]]&lt;50,"40-49",IF(DataEntry[[#This Row],[Age]]&lt;60,"50-59","60 or more"))))))</calculatedColumnFormula>
    </tableColumn>
    <tableColumn id="32" xr3:uid="{E4A8D775-2865-49BF-BD2C-3776126C31FA}" name="Client offered other treatment location if &gt;3 days" dataDxfId="7">
      <calculatedColumnFormula>IF(DataEntry[[#This Row],['# Days between First Contact and First AUD Service
(auto calculated)]]&lt;4,"Received within 3 days", IF(DataEntry[[#This Row],[If &gt; 3 days between First Contact and First Service, was individual offered walk-in hours at another treatment provider that falls within 3 days?]]="","Data not entered",DataEntry[[#This Row],[If &gt; 3 days between First Contact and First Service, was individual offered walk-in hours at another treatment provider that falls within 3 days?]]))</calculatedColumnFormula>
    </tableColumn>
    <tableColumn id="33" xr3:uid="{B15F5F88-36AB-41ED-8887-AA69A37443FD}" name="Reason for Greater Than 3 Days" dataDxfId="6">
      <calculatedColumnFormula>IF(DataEntry[[#This Row],[Date of First Contact or Scheduled Appointment]]="","Date Error",IF(DataEntry[[#This Row],['# Days between First Contact and First AUD Service
(auto calculated)]]&lt;4, "3 or fewer days",IF(DataEntry[[#This Row],['# Days between First Contact and First AUD Service
(auto calculated)]]="Check Dates","Date Error",IF(DataEntry[[#This Row],['# Days between First Contact and First AUD Service
(auto calculated)]]="No First Service","No first service",IF(DataEntry[[#This Row],[If &gt;3 days between first contact 
and first AUD service, explain]]="","Reason not selected",IF(DataEntry[[#This Row],['# Days between First Contact and First AUD Service
(auto calculated)]]&gt;3,DataEntry[[#This Row],[If &gt;3 days between first contact 
and first AUD service, explain]],""))))))</calculatedColumnFormula>
    </tableColumn>
    <tableColumn id="34" xr3:uid="{24674211-2C55-435B-9F53-75DC17971FE6}" name="Provider Name" dataDxfId="5">
      <calculatedColumnFormula>ProviderName</calculatedColumnFormula>
    </tableColumn>
    <tableColumn id="6" xr3:uid="{44C4A283-B73C-4FE6-92CD-FEFE1F94AA66}" name="Region" dataDxfId="4">
      <calculatedColumnFormula>Region</calculatedColumnFormula>
    </tableColumn>
    <tableColumn id="22" xr3:uid="{73435670-E732-43E1-8D99-5FBF6A1BDD23}" name="Target Calculation" dataDxfId="3">
      <calculatedColumnFormula>IF(DataEntry[[#This Row],[First Contact to First Service Category]]="1 to 3 days","3 or fewer days",IF(DataEntry[[#This Row],[First Contact to First Service Category]]="0 - Same day","3 or fewer days","Did not meet target"))</calculatedColumnFormula>
    </tableColumn>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EC55FAE-9188-410A-9690-4D9F2779BA03}" name="Table9" displayName="Table9" ref="E33:E36" totalsRowShown="0">
  <autoFilter ref="E33:E36" xr:uid="{6EC55FAE-9188-410A-9690-4D9F2779BA03}"/>
  <tableColumns count="1">
    <tableColumn id="1" xr3:uid="{5610A1E3-7F6D-42F8-8756-CC592E5F78B0}" name="Yes/No/Showed Up"/>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B93C8F4-66CF-4936-93AA-B8655B674BEB}" name="Table10" displayName="Table10" ref="A16:A20" totalsRowShown="0">
  <autoFilter ref="A16:A20" xr:uid="{4B93C8F4-66CF-4936-93AA-B8655B674BEB}"/>
  <tableColumns count="1">
    <tableColumn id="1" xr3:uid="{1B173AF7-F170-446C-9696-1FFBC1D91647}" name="Ethnicity"/>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CD9F7A2-020C-4E23-86A5-95DACF95CC3F}" name="Table11" displayName="Table11" ref="A24:A30" totalsRowShown="0">
  <autoFilter ref="A24:A30" xr:uid="{FCD9F7A2-020C-4E23-86A5-95DACF95CC3F}"/>
  <tableColumns count="1">
    <tableColumn id="1" xr3:uid="{D1EF0105-2DE6-4A56-BEBD-296A7864B8BE}" name="Sexual Orientation"/>
  </tableColumns>
  <tableStyleInfo name="TableStyleLight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BD33FB2-89DC-4AB7-881F-40F85338F2CE}" name="Table12" displayName="Table12" ref="A34:B43" totalsRowShown="0">
  <autoFilter ref="A34:B43" xr:uid="{0BD33FB2-89DC-4AB7-881F-40F85338F2CE}"/>
  <tableColumns count="2">
    <tableColumn id="1" xr3:uid="{7FC92EAE-847F-4740-AA0E-D9BFF46AF04D}" name="Race"/>
    <tableColumn id="2" xr3:uid="{21A39A4B-96E7-4938-9537-DC8AC9B92FDA}" name="Race Category"/>
  </tableColumns>
  <tableStyleInfo name="TableStyleLight1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089872B-7C6E-46ED-A8F5-96F1A46E6F6C}" name="Table15" displayName="Table15" ref="L18:L20" totalsRowShown="0">
  <autoFilter ref="L18:L20" xr:uid="{1089872B-7C6E-46ED-A8F5-96F1A46E6F6C}"/>
  <tableColumns count="1">
    <tableColumn id="1" xr3:uid="{287C08CE-9B1B-4BB4-82A0-ED2C919EA0F8}" name="Why no first AUD service?"/>
  </tableColumns>
  <tableStyleInfo name="TableStyleLight1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DECB365-59E9-4EB3-91E1-022E11790469}" name="Table318" displayName="Table318" ref="E47:E59" totalsRowShown="0">
  <autoFilter ref="E47:E59" xr:uid="{1DECB365-59E9-4EB3-91E1-022E11790469}"/>
  <tableColumns count="1">
    <tableColumn id="1" xr3:uid="{B3624C30-A6F6-4A0F-8552-1B9FDE077292}" name="Region"/>
  </tableColumns>
  <tableStyleInfo name="TableStyleLight1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4FD0B89-6DB0-4A68-B5DE-406804C0F8D5}" name="HospitalLU" displayName="HospitalLU" ref="B4:B20" totalsRowShown="0" headerRowDxfId="2">
  <autoFilter ref="B4:B20" xr:uid="{D4FD0B89-6DB0-4A68-B5DE-406804C0F8D5}"/>
  <tableColumns count="1">
    <tableColumn id="1" xr3:uid="{06AE43EA-2C75-4443-8EBB-B29E25CE2DF5}" name="Hospitals"/>
  </tableColumns>
  <tableStyleInfo name="TableStyleLight1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6A49C30-1EDA-4E57-9853-D3EF51970D0A}" name="Table13" displayName="Table13" ref="B24:B69" totalsRowShown="0" dataDxfId="1">
  <autoFilter ref="B24:B69" xr:uid="{46A49C30-1EDA-4E57-9853-D3EF51970D0A}"/>
  <sortState xmlns:xlrd2="http://schemas.microsoft.com/office/spreadsheetml/2017/richdata2" ref="B25:B69">
    <sortCondition ref="B24:B69"/>
  </sortState>
  <tableColumns count="1">
    <tableColumn id="1" xr3:uid="{90B75C04-B3C4-45DE-8834-1D2262570AE2}" name="Provider Locations" dataDxfId="0"/>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6DCA36-0A86-4AEB-96BD-F8520FD91B68}" name="Table1" displayName="Table1" ref="A6:A13" totalsRowShown="0">
  <autoFilter ref="A6:A13" xr:uid="{A56DCA36-0A86-4AEB-96BD-F8520FD91B68}"/>
  <tableColumns count="1">
    <tableColumn id="1" xr3:uid="{E63FB42E-8E49-4BF6-AF0A-76641E1CBE82}" name="Orig Point"/>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3B6E96-DB55-4A73-A210-56EDA52E2BA6}" name="Table2" displayName="Table2" ref="E6:E9" totalsRowShown="0">
  <autoFilter ref="E6:E9" xr:uid="{6E3B6E96-DB55-4A73-A210-56EDA52E2BA6}"/>
  <tableColumns count="1">
    <tableColumn id="1" xr3:uid="{22C18586-68D7-44E8-A6E3-409698A55DB2}" name="Yes/No/Blank"/>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C83B33-94B9-4CF6-A99D-4F3CB6C6A248}" name="Table3" displayName="Table3" ref="I6:I22" totalsRowShown="0">
  <autoFilter ref="I6:I22" xr:uid="{A5C83B33-94B9-4CF6-A99D-4F3CB6C6A248}"/>
  <tableColumns count="1">
    <tableColumn id="1" xr3:uid="{8624220F-90B6-4761-9423-F66E95293AD2}" name="County"/>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B65204-04B4-4468-B1E0-07DDCCA43925}" name="Table4" displayName="Table4" ref="L6:L12" totalsRowShown="0">
  <autoFilter ref="L6:L12" xr:uid="{04B65204-04B4-4468-B1E0-07DDCCA43925}"/>
  <tableColumns count="1">
    <tableColumn id="1" xr3:uid="{68020706-49B5-4E10-94D4-69B8DAAAB4EF}" name="&gt;3 Days between contact &amp; dose"/>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A7AD21-9CB4-4F93-9C00-9A9B896836F7}" name="Table5" displayName="Table5" ref="N6:N29" totalsRowShown="0">
  <autoFilter ref="N6:N29" xr:uid="{6FA7AD21-9CB4-4F93-9C00-9A9B896836F7}"/>
  <tableColumns count="1">
    <tableColumn id="1" xr3:uid="{9BF8CA08-AB7F-4F87-B541-DD1CD1FF5103}" name="Kids"/>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83B933-0071-4881-9116-CE81328A4F4C}" name="Table6" displayName="Table6" ref="I29:I41" totalsRowShown="0">
  <autoFilter ref="I29:I41" xr:uid="{2C83B933-0071-4881-9116-CE81328A4F4C}"/>
  <tableColumns count="1">
    <tableColumn id="1" xr3:uid="{4AFBD6D0-CB85-4A51-AFC0-A56DC697AFC8}" name="Discharge Reason"/>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813FBEA-BD43-4D65-BEBF-956EB0BFE975}" name="Table7" displayName="Table7" ref="E11:E16" totalsRowShown="0">
  <autoFilter ref="E11:E16" xr:uid="{D813FBEA-BD43-4D65-BEBF-956EB0BFE975}"/>
  <tableColumns count="1">
    <tableColumn id="1" xr3:uid="{D69DEA3E-E8F8-4D2E-B038-367227DCBEE4}" name="Yes/No/N/A"/>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D611E7-04D8-48CA-B628-99D2145A4E9D}" name="Table8" displayName="Table8" ref="E19:F28" totalsRowShown="0">
  <autoFilter ref="E19:F28" xr:uid="{EDD611E7-04D8-48CA-B628-99D2145A4E9D}"/>
  <tableColumns count="2">
    <tableColumn id="1" xr3:uid="{81197940-B14F-4317-9750-6E205BE6DE42}" name="Gender"/>
    <tableColumn id="2" xr3:uid="{5B2E9A9A-2012-4F94-AC17-B22BFCA67D75}" name="Gender Category"/>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1.xml"/><Relationship Id="rId5" Type="http://schemas.openxmlformats.org/officeDocument/2006/relationships/pivotTable" Target="../pivotTables/pivotTable5.xml"/><Relationship Id="rId10" Type="http://schemas.openxmlformats.org/officeDocument/2006/relationships/printerSettings" Target="../printerSettings/printerSettings1.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2B4B6-1CDF-420B-874B-A3D3F264950D}">
  <sheetPr codeName="Sheet2"/>
  <dimension ref="A3:T119"/>
  <sheetViews>
    <sheetView topLeftCell="A28" workbookViewId="0">
      <selection activeCell="A59" sqref="A59"/>
    </sheetView>
  </sheetViews>
  <sheetFormatPr defaultRowHeight="14.4" x14ac:dyDescent="0.3"/>
  <cols>
    <col min="1" max="1" width="25.109375" customWidth="1"/>
  </cols>
  <sheetData>
    <row r="3" spans="1:2" x14ac:dyDescent="0.3">
      <c r="A3" s="26" t="s">
        <v>0</v>
      </c>
      <c r="B3" t="s">
        <v>1</v>
      </c>
    </row>
    <row r="12" spans="1:2" x14ac:dyDescent="0.3">
      <c r="A12" s="26" t="s">
        <v>0</v>
      </c>
      <c r="B12" t="s" vm="1">
        <v>2</v>
      </c>
    </row>
    <row r="14" spans="1:2" x14ac:dyDescent="0.3">
      <c r="A14" s="26" t="s">
        <v>3</v>
      </c>
      <c r="B14" t="s">
        <v>1</v>
      </c>
    </row>
    <row r="26" spans="1:2" x14ac:dyDescent="0.3">
      <c r="A26" s="26" t="s">
        <v>0</v>
      </c>
      <c r="B26" t="s" vm="1">
        <v>2</v>
      </c>
    </row>
    <row r="28" spans="1:2" x14ac:dyDescent="0.3">
      <c r="A28" s="26" t="s">
        <v>4</v>
      </c>
      <c r="B28" t="s">
        <v>1</v>
      </c>
    </row>
    <row r="40" spans="1:2" x14ac:dyDescent="0.3">
      <c r="A40" s="26" t="s">
        <v>1</v>
      </c>
      <c r="B40" s="26" t="s">
        <v>5</v>
      </c>
    </row>
    <row r="41" spans="1:2" x14ac:dyDescent="0.3">
      <c r="A41" s="26" t="s">
        <v>6</v>
      </c>
    </row>
    <row r="55" spans="1:2" x14ac:dyDescent="0.3">
      <c r="A55" s="26" t="s">
        <v>1</v>
      </c>
      <c r="B55" s="26" t="s">
        <v>5</v>
      </c>
    </row>
    <row r="56" spans="1:2" x14ac:dyDescent="0.3">
      <c r="A56" s="26" t="s">
        <v>7</v>
      </c>
    </row>
    <row r="81" spans="1:2" x14ac:dyDescent="0.3">
      <c r="A81" s="26" t="s">
        <v>1</v>
      </c>
      <c r="B81" s="26" t="s">
        <v>5</v>
      </c>
    </row>
    <row r="82" spans="1:2" x14ac:dyDescent="0.3">
      <c r="A82" s="26" t="s">
        <v>8</v>
      </c>
    </row>
    <row r="104" spans="1:3" x14ac:dyDescent="0.3">
      <c r="A104" s="26" t="s">
        <v>1</v>
      </c>
      <c r="C104" s="26" t="s">
        <v>5</v>
      </c>
    </row>
    <row r="105" spans="1:3" x14ac:dyDescent="0.3">
      <c r="A105" s="26" t="s">
        <v>9</v>
      </c>
      <c r="B105" s="26" t="s">
        <v>10</v>
      </c>
    </row>
    <row r="116" spans="1:20" x14ac:dyDescent="0.3">
      <c r="B116" t="s">
        <v>11</v>
      </c>
      <c r="R116" t="s">
        <v>12</v>
      </c>
    </row>
    <row r="118" spans="1:20" x14ac:dyDescent="0.3">
      <c r="A118" s="26" t="s">
        <v>1</v>
      </c>
      <c r="C118" s="26" t="s">
        <v>5</v>
      </c>
      <c r="R118" s="26" t="s">
        <v>9</v>
      </c>
      <c r="S118" s="26" t="s">
        <v>13</v>
      </c>
      <c r="T118" t="s">
        <v>1</v>
      </c>
    </row>
    <row r="119" spans="1:20" x14ac:dyDescent="0.3">
      <c r="A119" s="26" t="s">
        <v>9</v>
      </c>
      <c r="B119" s="26" t="s">
        <v>13</v>
      </c>
    </row>
  </sheetData>
  <pageMargins left="0.7" right="0.7" top="0.75" bottom="0.75" header="0.3" footer="0.3"/>
  <pageSetup orientation="portrait" r:id="rId10"/>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2B096-B1DB-41B6-94AC-AB206603B0DB}">
  <sheetPr codeName="Sheet3"/>
  <dimension ref="A1:AE28"/>
  <sheetViews>
    <sheetView tabSelected="1" zoomScale="110" zoomScaleNormal="110" workbookViewId="0">
      <pane xSplit="2" ySplit="10" topLeftCell="C11" activePane="bottomRight" state="frozen"/>
      <selection pane="topRight" activeCell="C1" sqref="C1"/>
      <selection pane="bottomLeft" activeCell="A11" sqref="A11"/>
      <selection pane="bottomRight" activeCell="D15" sqref="D15"/>
    </sheetView>
  </sheetViews>
  <sheetFormatPr defaultRowHeight="14.4" x14ac:dyDescent="0.3"/>
  <cols>
    <col min="1" max="1" width="0" hidden="1" customWidth="1"/>
    <col min="2" max="2" width="20.33203125" style="4" customWidth="1"/>
    <col min="3" max="3" width="18.88671875" style="4" customWidth="1"/>
    <col min="4" max="4" width="8.88671875" style="3"/>
    <col min="5" max="5" width="13.109375" customWidth="1"/>
    <col min="6" max="6" width="8.88671875" style="1"/>
    <col min="7" max="7" width="27.33203125" customWidth="1"/>
    <col min="8" max="8" width="23.44140625" customWidth="1"/>
    <col min="9" max="9" width="22.6640625" customWidth="1"/>
    <col min="10" max="10" width="14.33203125" style="2" customWidth="1"/>
    <col min="11" max="12" width="12.33203125" style="2" customWidth="1"/>
    <col min="13" max="14" width="14.109375" style="2" customWidth="1"/>
    <col min="15" max="15" width="19.109375" style="5" customWidth="1"/>
    <col min="16" max="16" width="12.88671875" style="1" customWidth="1"/>
    <col min="17" max="17" width="20.109375" style="3" customWidth="1"/>
    <col min="18" max="18" width="24.6640625" customWidth="1"/>
    <col min="19" max="19" width="15" hidden="1" customWidth="1"/>
    <col min="20" max="20" width="13.33203125" hidden="1" customWidth="1"/>
    <col min="21" max="21" width="13.88671875" hidden="1" customWidth="1"/>
    <col min="22" max="22" width="13.6640625" hidden="1" customWidth="1"/>
    <col min="23" max="23" width="13.33203125" hidden="1" customWidth="1"/>
    <col min="24" max="24" width="13.6640625" hidden="1" customWidth="1"/>
    <col min="25" max="25" width="21.33203125" hidden="1" customWidth="1"/>
    <col min="26" max="26" width="14.109375" hidden="1" customWidth="1"/>
    <col min="27" max="27" width="12.109375" hidden="1" customWidth="1"/>
    <col min="28" max="28" width="15.33203125" hidden="1" customWidth="1"/>
    <col min="29" max="30" width="15.6640625" hidden="1" customWidth="1"/>
    <col min="31" max="31" width="20.33203125" hidden="1" customWidth="1"/>
  </cols>
  <sheetData>
    <row r="1" spans="1:31" hidden="1" x14ac:dyDescent="0.3">
      <c r="M1"/>
      <c r="N1"/>
      <c r="O1" s="1"/>
    </row>
    <row r="2" spans="1:31" s="8" customFormat="1" ht="18" x14ac:dyDescent="0.35">
      <c r="B2" s="40" t="s">
        <v>14</v>
      </c>
      <c r="C2" s="43"/>
      <c r="D2" s="9"/>
      <c r="E2" s="9"/>
      <c r="F2" s="9" t="s">
        <v>15</v>
      </c>
      <c r="J2" s="12"/>
      <c r="K2" s="12"/>
      <c r="O2" s="10"/>
      <c r="P2" s="10"/>
      <c r="Q2" s="11"/>
      <c r="AB2" s="8" t="s">
        <v>16</v>
      </c>
      <c r="AC2" s="13">
        <f>AC6/(AC4*AC5)</f>
        <v>0.5</v>
      </c>
      <c r="AD2" s="13"/>
    </row>
    <row r="3" spans="1:31" s="8" customFormat="1" ht="18" x14ac:dyDescent="0.35">
      <c r="B3" s="40" t="s">
        <v>17</v>
      </c>
      <c r="C3" s="50"/>
      <c r="D3" s="9"/>
      <c r="E3" s="9"/>
      <c r="F3" s="9" t="s">
        <v>18</v>
      </c>
      <c r="J3" s="12"/>
      <c r="K3" s="12"/>
      <c r="O3" s="10"/>
      <c r="P3" s="10"/>
      <c r="Q3" s="11"/>
      <c r="AC3" s="13"/>
      <c r="AD3" s="13"/>
    </row>
    <row r="4" spans="1:31" x14ac:dyDescent="0.3">
      <c r="B4" s="4" t="s">
        <v>19</v>
      </c>
      <c r="C4" s="4">
        <f>COUNTA(DataEntry[Client ID])+B9</f>
        <v>1</v>
      </c>
      <c r="M4"/>
      <c r="N4"/>
      <c r="O4" s="1"/>
      <c r="AB4" t="s">
        <v>20</v>
      </c>
      <c r="AC4">
        <f>COLUMNS(DataEntry[[#Headers],[Client ID]:[If &gt; 3 days between First Contact and First Service, was individual offered walk-in hours at another treatment provider that falls within 3 days?]])-3</f>
        <v>13</v>
      </c>
    </row>
    <row r="5" spans="1:31" ht="6" customHeight="1" x14ac:dyDescent="0.3">
      <c r="M5"/>
      <c r="N5"/>
      <c r="O5" s="1"/>
      <c r="AB5" t="s">
        <v>21</v>
      </c>
      <c r="AC5">
        <f>(B9+C4)</f>
        <v>2</v>
      </c>
    </row>
    <row r="6" spans="1:31" x14ac:dyDescent="0.3">
      <c r="B6" s="51" t="s">
        <v>22</v>
      </c>
      <c r="M6"/>
      <c r="N6"/>
      <c r="O6" s="1"/>
      <c r="AB6" t="s">
        <v>23</v>
      </c>
      <c r="AC6">
        <f>SUM(B9:AD9)</f>
        <v>13</v>
      </c>
    </row>
    <row r="7" spans="1:31" x14ac:dyDescent="0.3">
      <c r="B7" s="4" t="s">
        <v>24</v>
      </c>
      <c r="M7"/>
      <c r="N7"/>
      <c r="O7" s="1"/>
    </row>
    <row r="8" spans="1:31" ht="6" customHeight="1" x14ac:dyDescent="0.3">
      <c r="M8"/>
      <c r="N8"/>
      <c r="O8" s="1"/>
      <c r="S8" t="s">
        <v>25</v>
      </c>
    </row>
    <row r="9" spans="1:31" hidden="1" x14ac:dyDescent="0.3">
      <c r="A9" t="s">
        <v>26</v>
      </c>
      <c r="B9" s="4">
        <f>COUNTIF(DataEntry[Client ID],"")</f>
        <v>1</v>
      </c>
      <c r="C9" s="4">
        <f>IF(COUNTIF(DataEntry[Unique Identifier - Medical Record Number 
(if coming from ED)],"")&gt;(TotalContacts-COUNTIF(DataEntry[Client 
Origination Point],"*Hospital ED*")),COUNTIF(DataEntry[Unique Identifier - Medical Record Number 
(if coming from ED)],"")-(TotalContacts-COUNTIF(DataEntry[Client 
Origination Point],"*Hospital ED*")),0)</f>
        <v>0</v>
      </c>
      <c r="D9" s="3">
        <f>COUNTIF(DataEntry[Age],"")</f>
        <v>1</v>
      </c>
      <c r="E9">
        <f>COUNTIF(DataEntry[County of Residence],"")</f>
        <v>1</v>
      </c>
      <c r="F9" s="1">
        <f>COUNTIF(DataEntry[Gender],"")</f>
        <v>1</v>
      </c>
      <c r="G9">
        <f>COUNTIF(DataEntry[Client 
Origination Point],"")</f>
        <v>1</v>
      </c>
      <c r="I9">
        <f>COUNTIF(DataEntry[If referred by a hospital or other provider, did the client show up for the scheduled appointment?],"")</f>
        <v>1</v>
      </c>
      <c r="J9">
        <f>COUNTIF(DataEntry[Date of First Contact or Scheduled Appointment],"")</f>
        <v>1</v>
      </c>
      <c r="K9"/>
      <c r="L9"/>
      <c r="M9"/>
      <c r="N9">
        <f>IF(COUNTIF(DataEntry[Date of first 
AUD Service],"")&gt;(TotalContacts-COUNTIF(DataEntry[If no AUD Date of First Service, why?],"")),COUNTIF(DataEntry[Date of first 
AUD Service],"")-(TotalContacts-COUNTIF(DataEntry[If no AUD Date of First Service, why?],"")),0)</f>
        <v>1</v>
      </c>
      <c r="O9" s="1"/>
      <c r="Y9">
        <f>COUNTIF(DataEntry[Hospital Name if source is hospital],"Data error")</f>
        <v>1</v>
      </c>
      <c r="AA9">
        <f>COUNTIF(DataEntry[Client offered other treatment location if &gt;3 days],"Data not entered")</f>
        <v>1</v>
      </c>
      <c r="AB9">
        <f>COUNTIF(DataEntry[Reason for Greater Than 3 Days],"Reason not selected")+COUNTIF(DataEntry[Reason for Greater Than 3 Days],"Date Error")</f>
        <v>1</v>
      </c>
      <c r="AC9">
        <f>COUNTIF(DataEntry[Provider Name],0)</f>
        <v>1</v>
      </c>
      <c r="AD9">
        <f>COUNTIF(DataEntry[Region],0)</f>
        <v>1</v>
      </c>
    </row>
    <row r="10" spans="1:31" s="44" customFormat="1" ht="96.6" x14ac:dyDescent="0.3">
      <c r="A10" s="44" t="s">
        <v>27</v>
      </c>
      <c r="B10" s="45" t="s">
        <v>28</v>
      </c>
      <c r="C10" s="45" t="s">
        <v>29</v>
      </c>
      <c r="D10" s="46" t="s">
        <v>30</v>
      </c>
      <c r="E10" s="44" t="s">
        <v>31</v>
      </c>
      <c r="F10" s="44" t="s">
        <v>32</v>
      </c>
      <c r="G10" s="44" t="s">
        <v>33</v>
      </c>
      <c r="H10" s="44" t="s">
        <v>34</v>
      </c>
      <c r="I10" s="44" t="s">
        <v>35</v>
      </c>
      <c r="J10" s="47" t="s">
        <v>36</v>
      </c>
      <c r="K10" s="47" t="s">
        <v>37</v>
      </c>
      <c r="L10" s="47" t="s">
        <v>38</v>
      </c>
      <c r="M10" s="47" t="s">
        <v>39</v>
      </c>
      <c r="N10" s="47" t="s">
        <v>40</v>
      </c>
      <c r="O10" s="48" t="s">
        <v>41</v>
      </c>
      <c r="P10" s="44" t="s">
        <v>42</v>
      </c>
      <c r="Q10" s="46" t="s">
        <v>43</v>
      </c>
      <c r="R10" s="44" t="s">
        <v>44</v>
      </c>
      <c r="S10" s="49" t="s">
        <v>0</v>
      </c>
      <c r="T10" s="49" t="s">
        <v>45</v>
      </c>
      <c r="U10" s="49" t="s">
        <v>7</v>
      </c>
      <c r="V10" s="49" t="s">
        <v>46</v>
      </c>
      <c r="W10" s="49" t="s">
        <v>6</v>
      </c>
      <c r="X10" s="49" t="s">
        <v>47</v>
      </c>
      <c r="Y10" s="49" t="s">
        <v>48</v>
      </c>
      <c r="Z10" s="49" t="s">
        <v>8</v>
      </c>
      <c r="AA10" s="49" t="s">
        <v>4</v>
      </c>
      <c r="AB10" s="49" t="s">
        <v>3</v>
      </c>
      <c r="AC10" s="49" t="s">
        <v>49</v>
      </c>
      <c r="AD10" s="49" t="s">
        <v>50</v>
      </c>
      <c r="AE10" s="49" t="s">
        <v>5</v>
      </c>
    </row>
    <row r="11" spans="1:31" ht="38.4" customHeight="1" x14ac:dyDescent="0.3">
      <c r="E11" s="6"/>
      <c r="F11" s="7"/>
      <c r="O11" s="5" t="str">
        <f>IF(DataEntry[[#This Row],[Date of First Contact or Scheduled Appointment]]="","No First Contact Date",IF(DataEntry[[#This Row],[Date of first 
AUD Service]]="","No AUD First Service Date",IF(DataEntry[[#This Row],[Date of first 
AUD Service]]&lt;DataEntry[[#This Row],[Date of First Contact or Scheduled Appointment]],"Check Dates",_xlfn.DAYS(DataEntry[[#This Row],[Date of first 
AUD Service]],DataEntry[[#This Row],[Date of First Contact or Scheduled Appointment]]))))</f>
        <v>No First Contact Date</v>
      </c>
      <c r="S11" s="6" t="str">
        <f>IF(DataEntry[[#This Row],[Date of First Contact or Scheduled Appointment]]="","Date Error",IF(DataEntry[[#This Row],[Date of first 
AUD Service]]="","No First Service",IF(DataEntry[[#This Row],['# Days between First Contact and First AUD Service
(auto calculated)]]=0,"0 - Same day",IF(DataEntry[[#This Row],['# Days between First Contact and First AUD Service
(auto calculated)]]&lt;4,"1 to 3 days",IF(DataEntry[[#This Row],['# Days between First Contact and First AUD Service
(auto calculated)]]="Check Dates", "Date Error",IF(DataEntry[[#This Row],['# Days between First Contact and First AUD Service
(auto calculated)]]="No Date of First Contact","No First Service","More than 3 days"))))))</f>
        <v>Date Error</v>
      </c>
      <c r="T11" s="6" t="str">
        <f>DataEntry[[#This Row],[Client ID]]&amp;DataEntry[[#This Row],[Date of First Contact or Scheduled Appointment]]&amp;LEFT(DataEntry[[#This Row],[Provider Name]],4)</f>
        <v>0</v>
      </c>
      <c r="U11" s="6" t="str">
        <f>IF(DataEntry[[#This Row],[Gender]]="","Data not entered",_xlfn.XLOOKUP(DataEntry[[#This Row],[Gender]],Table8[Gender],Table8[Gender Category]))</f>
        <v>Data not entered</v>
      </c>
      <c r="V11" s="6" t="str">
        <f>IF(DataEntry[[#This Row],[County of Residence]]=""," Data not entered",DataEntry[[#This Row],[County of Residence]])</f>
        <v xml:space="preserve"> Data not entered</v>
      </c>
      <c r="W11" s="6" t="str">
        <f>IF(DataEntry[[#This Row],[Client 
Origination Point]]="","Data Not Entered",DataEntry[[#This Row],[Client 
Origination Point]])</f>
        <v>Data Not Entered</v>
      </c>
      <c r="X11" s="6" t="str">
        <f>IF(DataEntry[[#This Row],[Client 
Origination Point]]="", "Origin not entered",IF(LEFT(DataEntry[[#This Row],[Client 
Origination Point]],4)&lt;&gt;"From","Not a referral",IF(DataEntry[[#This Row],[If referred by a hospital or other provider, did the client show up for the scheduled appointment?]]="","Data not entered",DataEntry[[#This Row],[If referred by a hospital or other provider, did the client show up for the scheduled appointment?]])))</f>
        <v>Origin not entered</v>
      </c>
      <c r="Y11" s="6" t="str">
        <f>IF(DataEntry[[#This Row],[Client 
Origination Point]]&lt;&gt;"",IF(COUNTIF(DataEntry[[#This Row],[Client 
Origination Point]],"*From hospital*"),IF(DataEntry[[#This Row],[If from a hospital, which hospital?]]="","Data error",DataEntry[[#This Row],[If from a hospital, which hospital?]]),"Not from hospital"),"Data error")</f>
        <v>Data error</v>
      </c>
      <c r="Z11" s="6" t="str">
        <f>IF(DataEntry[[#This Row],[Age]]="","Age Not Recorded",IF(DataEntry[[#This Row],[Age]]&lt;20,"&lt;20",IF(DataEntry[[#This Row],[Age]]&lt;30,"20-29",IF(DataEntry[[#This Row],[Age]]&lt;40,"30-39",IF(DataEntry[[#This Row],[Age]]&lt;50,"40-49",IF(DataEntry[[#This Row],[Age]]&lt;60,"50-59","60 or more"))))))</f>
        <v>Age Not Recorded</v>
      </c>
      <c r="AA11" s="6" t="str">
        <f>IF(DataEntry[[#This Row],['# Days between First Contact and First AUD Service
(auto calculated)]]&lt;4,"Received within 3 days", IF(DataEntry[[#This Row],[If &gt; 3 days between First Contact and First Service, was individual offered walk-in hours at another treatment provider that falls within 3 days?]]="","Data not entered",DataEntry[[#This Row],[If &gt; 3 days between First Contact and First Service, was individual offered walk-in hours at another treatment provider that falls within 3 days?]]))</f>
        <v>Data not entered</v>
      </c>
      <c r="AB11" s="6" t="str">
        <f>IF(DataEntry[[#This Row],[Date of First Contact or Scheduled Appointment]]="","Date Error",IF(DataEntry[[#This Row],['# Days between First Contact and First AUD Service
(auto calculated)]]&lt;4, "3 or fewer days",IF(DataEntry[[#This Row],['# Days between First Contact and First AUD Service
(auto calculated)]]="Check Dates","Date Error",IF(DataEntry[[#This Row],['# Days between First Contact and First AUD Service
(auto calculated)]]="No First Service","No first service",IF(DataEntry[[#This Row],[If &gt;3 days between first contact 
and first AUD service, explain]]="","Reason not selected",IF(DataEntry[[#This Row],['# Days between First Contact and First AUD Service
(auto calculated)]]&gt;3,DataEntry[[#This Row],[If &gt;3 days between first contact 
and first AUD service, explain]],""))))))</f>
        <v>Date Error</v>
      </c>
      <c r="AC11" s="6">
        <f>ProviderName</f>
        <v>0</v>
      </c>
      <c r="AD11" s="6">
        <f>Region</f>
        <v>0</v>
      </c>
      <c r="AE11" s="24" t="str">
        <f>IF(DataEntry[[#This Row],[First Contact to First Service Category]]="1 to 3 days","3 or fewer days",IF(DataEntry[[#This Row],[First Contact to First Service Category]]="0 - Same day","3 or fewer days","Did not meet target"))</f>
        <v>Did not meet target</v>
      </c>
    </row>
    <row r="12" spans="1:31" x14ac:dyDescent="0.3">
      <c r="E12" s="6"/>
      <c r="F12" s="7"/>
    </row>
    <row r="13" spans="1:31" x14ac:dyDescent="0.3">
      <c r="E13" s="6"/>
      <c r="F13" s="7"/>
    </row>
    <row r="14" spans="1:31" x14ac:dyDescent="0.3">
      <c r="E14" s="6"/>
      <c r="F14" s="7"/>
    </row>
    <row r="15" spans="1:31" x14ac:dyDescent="0.3">
      <c r="E15" s="6"/>
      <c r="F15" s="7"/>
    </row>
    <row r="16" spans="1:31" x14ac:dyDescent="0.3">
      <c r="E16" s="6"/>
      <c r="F16" s="7"/>
    </row>
    <row r="17" spans="5:6" x14ac:dyDescent="0.3">
      <c r="E17" s="6"/>
      <c r="F17" s="7"/>
    </row>
    <row r="18" spans="5:6" x14ac:dyDescent="0.3">
      <c r="E18" s="6"/>
      <c r="F18" s="7"/>
    </row>
    <row r="19" spans="5:6" x14ac:dyDescent="0.3">
      <c r="E19" s="6"/>
      <c r="F19" s="7"/>
    </row>
    <row r="20" spans="5:6" x14ac:dyDescent="0.3">
      <c r="E20" s="6"/>
      <c r="F20" s="7"/>
    </row>
    <row r="21" spans="5:6" x14ac:dyDescent="0.3">
      <c r="E21" s="6"/>
      <c r="F21" s="7"/>
    </row>
    <row r="22" spans="5:6" x14ac:dyDescent="0.3">
      <c r="E22" s="6"/>
      <c r="F22" s="7"/>
    </row>
    <row r="23" spans="5:6" x14ac:dyDescent="0.3">
      <c r="E23" s="6"/>
      <c r="F23" s="7"/>
    </row>
    <row r="24" spans="5:6" x14ac:dyDescent="0.3">
      <c r="E24" s="6"/>
      <c r="F24" s="7"/>
    </row>
    <row r="25" spans="5:6" x14ac:dyDescent="0.3">
      <c r="E25" s="6"/>
      <c r="F25" s="7"/>
    </row>
    <row r="26" spans="5:6" x14ac:dyDescent="0.3">
      <c r="E26" s="6"/>
      <c r="F26" s="7"/>
    </row>
    <row r="27" spans="5:6" x14ac:dyDescent="0.3">
      <c r="E27" s="6"/>
      <c r="F27" s="7"/>
    </row>
    <row r="28" spans="5:6" x14ac:dyDescent="0.3">
      <c r="E28" s="6"/>
      <c r="F28" s="7"/>
    </row>
  </sheetData>
  <conditionalFormatting sqref="P11">
    <cfRule type="expression" dxfId="44" priority="17">
      <formula>IF($O11&gt;3,ISBLANK($P11))</formula>
    </cfRule>
  </conditionalFormatting>
  <conditionalFormatting sqref="Q11">
    <cfRule type="expression" dxfId="43" priority="16">
      <formula>IF($O11&gt;3,ISBLANK($Q11))</formula>
    </cfRule>
  </conditionalFormatting>
  <conditionalFormatting sqref="B11">
    <cfRule type="expression" dxfId="42" priority="13">
      <formula>ISBLANK($B11)</formula>
    </cfRule>
  </conditionalFormatting>
  <conditionalFormatting sqref="D11">
    <cfRule type="expression" dxfId="41" priority="12">
      <formula>$D11&lt;10</formula>
    </cfRule>
  </conditionalFormatting>
  <conditionalFormatting sqref="E11">
    <cfRule type="expression" dxfId="40" priority="11">
      <formula>ISBLANK($E11)</formula>
    </cfRule>
  </conditionalFormatting>
  <conditionalFormatting sqref="F11">
    <cfRule type="expression" dxfId="39" priority="10">
      <formula>ISBLANK($F11)</formula>
    </cfRule>
  </conditionalFormatting>
  <conditionalFormatting sqref="G11">
    <cfRule type="expression" dxfId="38" priority="9">
      <formula>ISBLANK($G11)</formula>
    </cfRule>
  </conditionalFormatting>
  <conditionalFormatting sqref="H11">
    <cfRule type="expression" dxfId="37" priority="8">
      <formula>IF(COUNTIF($G11,"*Hospital ED*"),ISBLANK($H11))</formula>
    </cfRule>
  </conditionalFormatting>
  <conditionalFormatting sqref="J11">
    <cfRule type="expression" dxfId="36" priority="6">
      <formula>ISBLANK($J11)</formula>
    </cfRule>
  </conditionalFormatting>
  <conditionalFormatting sqref="I11">
    <cfRule type="expression" dxfId="35" priority="7">
      <formula>ISBLANK($I11)</formula>
    </cfRule>
  </conditionalFormatting>
  <conditionalFormatting sqref="M11">
    <cfRule type="expression" dxfId="34" priority="4">
      <formula>ISBLANK($M11)</formula>
    </cfRule>
    <cfRule type="expression" dxfId="33" priority="5">
      <formula>$M11&lt;$J11</formula>
    </cfRule>
  </conditionalFormatting>
  <conditionalFormatting sqref="N11">
    <cfRule type="expression" dxfId="32" priority="3">
      <formula>IF(COUNTIF($M11,""),ISBLANK($N11))</formula>
    </cfRule>
  </conditionalFormatting>
  <conditionalFormatting sqref="C11">
    <cfRule type="expression" dxfId="31" priority="14">
      <formula>IF(COUNTIF($G11,"*Hospital ED*"),ISBLANK($C11))</formula>
    </cfRule>
  </conditionalFormatting>
  <conditionalFormatting sqref="B2">
    <cfRule type="expression" dxfId="30" priority="2">
      <formula>ISBLANK($C$2)</formula>
    </cfRule>
  </conditionalFormatting>
  <conditionalFormatting sqref="B3">
    <cfRule type="expression" dxfId="29" priority="1">
      <formula>ISBLANK($C$3)</formula>
    </cfRule>
  </conditionalFormatting>
  <dataValidations count="2">
    <dataValidation type="whole" allowBlank="1" showInputMessage="1" showErrorMessage="1" sqref="D1 D11:D1048576" xr:uid="{E9C19CE6-415A-46B5-8E15-6760031BF9E1}">
      <formula1>12</formula1>
      <formula2>100</formula2>
    </dataValidation>
    <dataValidation type="date" allowBlank="1" showInputMessage="1" showErrorMessage="1" error="Select a date between 7/1/22 and 6/30/23" sqref="J1:M1 J11:M1048576" xr:uid="{F7E06A9E-0192-4BC0-8282-3EF6BEAB0386}">
      <formula1>44743</formula1>
      <formula2>45107</formula2>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0">
        <x14:dataValidation type="list" allowBlank="1" showInputMessage="1" showErrorMessage="1" xr:uid="{0C62E38A-8DFE-4DD8-B239-2384A41A08F0}">
          <x14:formula1>
            <xm:f>Lookups!$L$19:$L$20</xm:f>
          </x14:formula1>
          <xm:sqref>N1 N11:N1048576</xm:sqref>
        </x14:dataValidation>
        <x14:dataValidation type="list" allowBlank="1" showInputMessage="1" showErrorMessage="1" xr:uid="{01099210-61E7-4AB0-A4F5-38CB033F02A6}">
          <x14:formula1>
            <xm:f>Lookups!$I$7:$I$22</xm:f>
          </x14:formula1>
          <xm:sqref>E1 E11:E1048576</xm:sqref>
        </x14:dataValidation>
        <x14:dataValidation type="list" allowBlank="1" showInputMessage="1" showErrorMessage="1" xr:uid="{A1459287-A6C5-4985-AC67-342EBA95FAB9}">
          <x14:formula1>
            <xm:f>Lookups!$E$20:$E$28</xm:f>
          </x14:formula1>
          <xm:sqref>F1 F11:F1048576</xm:sqref>
        </x14:dataValidation>
        <x14:dataValidation type="list" allowBlank="1" showInputMessage="1" showErrorMessage="1" xr:uid="{09AF99EC-4323-436D-9DE0-EAD8BC93CE60}">
          <x14:formula1>
            <xm:f>Lookups!$A$7:$A$13</xm:f>
          </x14:formula1>
          <xm:sqref>G1 G11:G1048576</xm:sqref>
        </x14:dataValidation>
        <x14:dataValidation type="list" allowBlank="1" showInputMessage="1" showErrorMessage="1" xr:uid="{2EA72B44-717B-4A08-9F49-9761598240D2}">
          <x14:formula1>
            <xm:f>Lookups!$E$34:$E$36</xm:f>
          </x14:formula1>
          <xm:sqref>I1 I11:I1048576</xm:sqref>
        </x14:dataValidation>
        <x14:dataValidation type="list" allowBlank="1" showInputMessage="1" showErrorMessage="1" xr:uid="{2876F2C0-F14C-40D1-8C09-DEC3CFA0D937}">
          <x14:formula1>
            <xm:f>Lookups!$L$7:$L$12</xm:f>
          </x14:formula1>
          <xm:sqref>P11:P1048576</xm:sqref>
        </x14:dataValidation>
        <x14:dataValidation type="list" allowBlank="1" showInputMessage="1" showErrorMessage="1" xr:uid="{14BDFAE1-26C6-47A3-89CA-F00A8A94F1B5}">
          <x14:formula1>
            <xm:f>Lookups!$E$7:$E$9</xm:f>
          </x14:formula1>
          <xm:sqref>Q11:Q1048576</xm:sqref>
        </x14:dataValidation>
        <x14:dataValidation type="list" allowBlank="1" showInputMessage="1" showErrorMessage="1" xr:uid="{5F920DF6-6748-4BB5-A3F4-9855DA23C9CC}">
          <x14:formula1>
            <xm:f>'Facility Lookups'!$B$5:$B$20</xm:f>
          </x14:formula1>
          <xm:sqref>H1 H11:H1048576</xm:sqref>
        </x14:dataValidation>
        <x14:dataValidation type="list" allowBlank="1" showInputMessage="1" showErrorMessage="1" xr:uid="{9CB47016-55A2-4BED-89DF-75CD4472B2F5}">
          <x14:formula1>
            <xm:f>Lookups!$E$48:$E$59</xm:f>
          </x14:formula1>
          <xm:sqref>C3</xm:sqref>
        </x14:dataValidation>
        <x14:dataValidation type="list" allowBlank="1" showInputMessage="1" showErrorMessage="1" xr:uid="{7BB6BE9D-9A90-4294-999B-B1F02CD1ED01}">
          <x14:formula1>
            <xm:f>'Facility Lookups'!$B$25:$B$69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A3B8-051F-4837-BE6A-EA289BA5BAC7}">
  <sheetPr codeName="Sheet1"/>
  <dimension ref="A1:U44"/>
  <sheetViews>
    <sheetView zoomScale="120" zoomScaleNormal="120" workbookViewId="0">
      <selection activeCell="O4" sqref="O4"/>
    </sheetView>
  </sheetViews>
  <sheetFormatPr defaultRowHeight="14.4" x14ac:dyDescent="0.3"/>
  <cols>
    <col min="1" max="1" width="16.109375" customWidth="1"/>
    <col min="3" max="3" width="8.33203125" customWidth="1"/>
    <col min="4" max="4" width="4.5546875" customWidth="1"/>
    <col min="5" max="5" width="13.6640625" customWidth="1"/>
    <col min="13" max="13" width="9.44140625" customWidth="1"/>
    <col min="14" max="14" width="12.6640625" customWidth="1"/>
    <col min="18" max="18" width="14.33203125" customWidth="1"/>
    <col min="19" max="19" width="23.44140625" customWidth="1"/>
    <col min="20" max="20" width="3.88671875" customWidth="1"/>
  </cols>
  <sheetData>
    <row r="1" spans="1:21" ht="23.4" x14ac:dyDescent="0.45">
      <c r="A1" s="38" t="s">
        <v>51</v>
      </c>
      <c r="B1" s="34"/>
      <c r="C1" s="34"/>
      <c r="D1" s="34"/>
      <c r="E1" s="34"/>
      <c r="F1" s="34"/>
      <c r="G1" s="34"/>
      <c r="H1" s="34"/>
      <c r="I1" s="34"/>
      <c r="J1" s="34"/>
      <c r="K1" s="34"/>
      <c r="L1" s="34"/>
      <c r="M1" s="34"/>
      <c r="N1" s="34"/>
      <c r="O1" s="34"/>
      <c r="P1" s="34"/>
      <c r="Q1" s="34"/>
      <c r="R1" s="34"/>
      <c r="S1" s="34"/>
      <c r="T1" s="34"/>
      <c r="U1" s="25"/>
    </row>
    <row r="2" spans="1:21" ht="37.950000000000003" customHeight="1" x14ac:dyDescent="0.55000000000000004">
      <c r="A2" s="39">
        <f>ProviderName</f>
        <v>0</v>
      </c>
      <c r="B2" s="34"/>
      <c r="C2" s="34"/>
      <c r="D2" s="34"/>
      <c r="E2" s="34"/>
      <c r="F2" s="34"/>
      <c r="G2" s="34"/>
      <c r="H2" s="34"/>
      <c r="I2" s="34"/>
      <c r="J2" s="34"/>
      <c r="K2" s="34"/>
      <c r="L2" s="34"/>
      <c r="M2" s="34"/>
      <c r="N2" s="34"/>
      <c r="O2" s="34"/>
      <c r="P2" s="34"/>
      <c r="Q2" s="34"/>
      <c r="R2" s="34"/>
      <c r="S2" s="34"/>
      <c r="T2" s="34"/>
      <c r="U2" s="25"/>
    </row>
    <row r="3" spans="1:21" x14ac:dyDescent="0.3">
      <c r="A3" s="25"/>
      <c r="B3" s="25"/>
      <c r="C3" s="25"/>
      <c r="D3" s="25"/>
      <c r="E3" s="25"/>
      <c r="F3" s="25"/>
      <c r="G3" s="25"/>
      <c r="H3" s="25"/>
      <c r="I3" s="25"/>
      <c r="J3" s="25"/>
      <c r="K3" s="25"/>
      <c r="L3" s="25"/>
      <c r="M3" s="25"/>
      <c r="N3" s="25"/>
      <c r="O3" s="25"/>
      <c r="P3" s="25"/>
      <c r="Q3" s="25"/>
      <c r="R3" s="25"/>
      <c r="S3" s="25"/>
      <c r="T3" s="25"/>
      <c r="U3" s="25"/>
    </row>
    <row r="4" spans="1:21" ht="37.950000000000003" customHeight="1" x14ac:dyDescent="0.35">
      <c r="A4" s="25"/>
      <c r="B4" s="25"/>
      <c r="C4" s="25"/>
      <c r="D4" s="25"/>
      <c r="E4" s="28" t="s">
        <v>52</v>
      </c>
      <c r="F4" s="34"/>
      <c r="G4" s="34"/>
      <c r="H4" s="34"/>
      <c r="I4" s="34"/>
      <c r="J4" s="25"/>
      <c r="K4" s="28" t="str">
        <f>"Reason why "&amp; B18&amp;" ("&amp;ROUND(C18*100,0)&amp;"%) Took Longer than Three Days"</f>
        <v>Reason why 0 (0%) Took Longer than Three Days</v>
      </c>
      <c r="L4" s="34"/>
      <c r="M4" s="34"/>
      <c r="N4" s="34"/>
      <c r="O4" s="34"/>
      <c r="P4" s="25"/>
      <c r="Q4" s="28" t="s">
        <v>53</v>
      </c>
      <c r="R4" s="34"/>
      <c r="S4" s="34"/>
      <c r="T4" s="25"/>
      <c r="U4" s="25"/>
    </row>
    <row r="5" spans="1:21" ht="36" x14ac:dyDescent="0.35">
      <c r="A5" s="29" t="s">
        <v>19</v>
      </c>
      <c r="B5" s="30">
        <f>TotalContacts</f>
        <v>1</v>
      </c>
      <c r="C5" s="25"/>
      <c r="D5" s="25"/>
      <c r="E5" s="25"/>
      <c r="F5" s="25"/>
      <c r="G5" s="25"/>
      <c r="H5" s="25"/>
      <c r="I5" s="25"/>
      <c r="J5" s="25"/>
      <c r="K5" s="25"/>
      <c r="L5" s="25"/>
      <c r="M5" s="25"/>
      <c r="N5" s="25"/>
      <c r="O5" s="25"/>
      <c r="P5" s="25"/>
      <c r="Q5" s="25"/>
      <c r="R5" s="25"/>
      <c r="S5" s="25"/>
      <c r="T5" s="25"/>
      <c r="U5" s="25"/>
    </row>
    <row r="6" spans="1:21" x14ac:dyDescent="0.3">
      <c r="A6" s="27"/>
      <c r="B6" s="31"/>
      <c r="C6" s="25"/>
      <c r="D6" s="25"/>
      <c r="E6" s="25"/>
      <c r="F6" s="25"/>
      <c r="G6" s="25"/>
      <c r="H6" s="25"/>
      <c r="I6" s="25"/>
      <c r="J6" s="25"/>
      <c r="K6" s="25"/>
      <c r="L6" s="25"/>
      <c r="M6" s="25"/>
      <c r="N6" s="25"/>
      <c r="O6" s="25"/>
      <c r="P6" s="25"/>
      <c r="Q6" s="25"/>
      <c r="R6" s="25"/>
      <c r="S6" s="25"/>
      <c r="T6" s="25"/>
      <c r="U6" s="25"/>
    </row>
    <row r="7" spans="1:21" ht="36.6" customHeight="1" x14ac:dyDescent="0.35">
      <c r="A7" s="32" t="s">
        <v>54</v>
      </c>
      <c r="B7" s="41">
        <f>'Data Entry'!AC2</f>
        <v>0.5</v>
      </c>
      <c r="C7" s="25"/>
      <c r="D7" s="25"/>
      <c r="E7" s="25"/>
      <c r="F7" s="25"/>
      <c r="G7" s="25"/>
      <c r="H7" s="25"/>
      <c r="I7" s="25"/>
      <c r="J7" s="25"/>
      <c r="K7" s="25"/>
      <c r="L7" s="25"/>
      <c r="M7" s="25"/>
      <c r="N7" s="25"/>
      <c r="O7" s="25"/>
      <c r="P7" s="25"/>
      <c r="Q7" s="25"/>
      <c r="R7" s="25"/>
      <c r="S7" s="25"/>
      <c r="T7" s="25"/>
      <c r="U7" s="25"/>
    </row>
    <row r="8" spans="1:21" x14ac:dyDescent="0.3">
      <c r="A8" s="25"/>
      <c r="B8" s="25"/>
      <c r="C8" s="25"/>
      <c r="D8" s="25"/>
      <c r="E8" s="25"/>
      <c r="F8" s="25"/>
      <c r="G8" s="25"/>
      <c r="H8" s="25"/>
      <c r="I8" s="25"/>
      <c r="J8" s="25"/>
      <c r="K8" s="25"/>
      <c r="L8" s="25"/>
      <c r="M8" s="25"/>
      <c r="N8" s="25"/>
      <c r="O8" s="25"/>
      <c r="P8" s="25"/>
      <c r="Q8" s="25"/>
      <c r="R8" s="25"/>
      <c r="S8" s="25"/>
      <c r="T8" s="25"/>
      <c r="U8" s="25"/>
    </row>
    <row r="9" spans="1:21" x14ac:dyDescent="0.3">
      <c r="A9" s="25"/>
      <c r="B9" s="25"/>
      <c r="C9" s="25"/>
      <c r="D9" s="25"/>
      <c r="E9" s="25"/>
      <c r="F9" s="25"/>
      <c r="G9" s="25"/>
      <c r="H9" s="25"/>
      <c r="I9" s="25"/>
      <c r="J9" s="25"/>
      <c r="K9" s="25"/>
      <c r="L9" s="25"/>
      <c r="M9" s="25"/>
      <c r="N9" s="25"/>
      <c r="O9" s="25"/>
      <c r="P9" s="25"/>
      <c r="Q9" s="25"/>
      <c r="R9" s="25"/>
      <c r="S9" s="25"/>
      <c r="T9" s="25"/>
      <c r="U9" s="25"/>
    </row>
    <row r="10" spans="1:21" x14ac:dyDescent="0.3">
      <c r="A10" s="25"/>
      <c r="B10" s="25"/>
      <c r="C10" s="25"/>
      <c r="D10" s="25"/>
      <c r="E10" s="25"/>
      <c r="F10" s="25"/>
      <c r="G10" s="25"/>
      <c r="H10" s="25"/>
      <c r="I10" s="25"/>
      <c r="J10" s="25"/>
      <c r="K10" s="25"/>
      <c r="L10" s="25"/>
      <c r="M10" s="25"/>
      <c r="N10" s="25"/>
      <c r="O10" s="25"/>
      <c r="P10" s="25"/>
      <c r="Q10" s="25"/>
      <c r="R10" s="25"/>
      <c r="S10" s="25"/>
      <c r="T10" s="25"/>
      <c r="U10" s="25"/>
    </row>
    <row r="11" spans="1:21" x14ac:dyDescent="0.3">
      <c r="A11" s="25"/>
      <c r="B11" s="25"/>
      <c r="C11" s="25"/>
      <c r="D11" s="25"/>
      <c r="E11" s="25"/>
      <c r="F11" s="25"/>
      <c r="G11" s="25"/>
      <c r="H11" s="25"/>
      <c r="I11" s="25"/>
      <c r="J11" s="25"/>
      <c r="K11" s="25"/>
      <c r="L11" s="25"/>
      <c r="M11" s="25"/>
      <c r="N11" s="25"/>
      <c r="O11" s="25"/>
      <c r="P11" s="25"/>
      <c r="Q11" s="25"/>
      <c r="R11" s="25"/>
      <c r="S11" s="25"/>
      <c r="T11" s="25"/>
      <c r="U11" s="25"/>
    </row>
    <row r="12" spans="1:21" x14ac:dyDescent="0.3">
      <c r="A12" s="25"/>
      <c r="B12" s="25"/>
      <c r="C12" s="25"/>
      <c r="D12" s="25"/>
      <c r="E12" s="25"/>
      <c r="F12" s="25"/>
      <c r="G12" s="25"/>
      <c r="H12" s="25"/>
      <c r="I12" s="25"/>
      <c r="J12" s="25"/>
      <c r="K12" s="25"/>
      <c r="L12" s="25"/>
      <c r="M12" s="25"/>
      <c r="N12" s="25"/>
      <c r="O12" s="25"/>
      <c r="P12" s="25"/>
      <c r="Q12" s="25"/>
      <c r="R12" s="25"/>
      <c r="S12" s="25"/>
      <c r="T12" s="25"/>
      <c r="U12" s="25"/>
    </row>
    <row r="13" spans="1:21" x14ac:dyDescent="0.3">
      <c r="A13" s="25"/>
      <c r="B13" s="25"/>
      <c r="C13" s="25"/>
      <c r="D13" s="25"/>
      <c r="E13" s="25"/>
      <c r="F13" s="25"/>
      <c r="G13" s="25"/>
      <c r="H13" s="25"/>
      <c r="I13" s="25"/>
      <c r="J13" s="25"/>
      <c r="K13" s="25"/>
      <c r="L13" s="25"/>
      <c r="M13" s="25"/>
      <c r="N13" s="25"/>
      <c r="O13" s="25"/>
      <c r="P13" s="25"/>
      <c r="Q13" s="25"/>
      <c r="R13" s="25"/>
      <c r="S13" s="25"/>
      <c r="T13" s="25"/>
      <c r="U13" s="25"/>
    </row>
    <row r="14" spans="1:21" ht="36" x14ac:dyDescent="0.35">
      <c r="A14" s="33" t="s">
        <v>55</v>
      </c>
      <c r="B14" s="34"/>
      <c r="C14" s="34"/>
      <c r="D14" s="25"/>
      <c r="E14" s="28" t="s">
        <v>56</v>
      </c>
      <c r="F14" s="34"/>
      <c r="G14" s="34"/>
      <c r="H14" s="34"/>
      <c r="I14" s="34"/>
      <c r="J14" s="25"/>
      <c r="K14" s="28" t="s">
        <v>57</v>
      </c>
      <c r="L14" s="34"/>
      <c r="M14" s="34"/>
      <c r="N14" s="34"/>
      <c r="O14" s="34"/>
      <c r="P14" s="25"/>
      <c r="Q14" s="28" t="s">
        <v>58</v>
      </c>
      <c r="R14" s="34"/>
      <c r="S14" s="34"/>
      <c r="T14" s="25"/>
      <c r="U14" s="25"/>
    </row>
    <row r="15" spans="1:21" ht="18" x14ac:dyDescent="0.35">
      <c r="A15" s="33"/>
      <c r="B15" s="25"/>
      <c r="C15" s="25"/>
      <c r="D15" s="25"/>
      <c r="E15" s="25"/>
      <c r="F15" s="25"/>
      <c r="G15" s="25"/>
      <c r="H15" s="25"/>
      <c r="I15" s="25"/>
      <c r="J15" s="25"/>
      <c r="K15" s="25"/>
      <c r="L15" s="25"/>
      <c r="M15" s="25"/>
      <c r="N15" s="25"/>
      <c r="O15" s="25"/>
      <c r="P15" s="25"/>
      <c r="Q15" s="25"/>
      <c r="R15" s="25"/>
      <c r="S15" s="25"/>
      <c r="T15" s="25"/>
      <c r="U15" s="25"/>
    </row>
    <row r="16" spans="1:21" x14ac:dyDescent="0.3">
      <c r="A16" s="27"/>
      <c r="B16" s="35" t="s">
        <v>1</v>
      </c>
      <c r="C16" s="35" t="s">
        <v>59</v>
      </c>
      <c r="D16" s="25"/>
      <c r="E16" s="25"/>
      <c r="F16" s="25"/>
      <c r="G16" s="25"/>
      <c r="H16" s="25"/>
      <c r="I16" s="25"/>
      <c r="J16" s="25"/>
      <c r="K16" s="25"/>
      <c r="L16" s="25"/>
      <c r="M16" s="25"/>
      <c r="N16" s="25"/>
      <c r="O16" s="25"/>
      <c r="P16" s="25"/>
      <c r="Q16" s="25"/>
      <c r="R16" s="25"/>
      <c r="S16" s="25"/>
      <c r="T16" s="25"/>
      <c r="U16" s="25"/>
    </row>
    <row r="17" spans="1:21" x14ac:dyDescent="0.3">
      <c r="A17" s="35" t="s">
        <v>60</v>
      </c>
      <c r="B17" s="36">
        <f>COUNTIF(DataEntry[Target Calculation],"3 or fewer days")</f>
        <v>0</v>
      </c>
      <c r="C17" s="37">
        <f>B17/B5</f>
        <v>0</v>
      </c>
      <c r="D17" s="25"/>
      <c r="E17" s="25"/>
      <c r="F17" s="25"/>
      <c r="G17" s="25"/>
      <c r="H17" s="25"/>
      <c r="I17" s="25"/>
      <c r="J17" s="25"/>
      <c r="K17" s="25"/>
      <c r="L17" s="25"/>
      <c r="M17" s="25"/>
      <c r="N17" s="25"/>
      <c r="O17" s="25"/>
      <c r="P17" s="25"/>
      <c r="Q17" s="25"/>
      <c r="R17" s="25"/>
      <c r="S17" s="25"/>
      <c r="T17" s="25"/>
      <c r="U17" s="25"/>
    </row>
    <row r="18" spans="1:21" x14ac:dyDescent="0.3">
      <c r="A18" s="35" t="s">
        <v>61</v>
      </c>
      <c r="B18" s="36">
        <f>COUNTIF(DataEntry[First Contact to First Service Category],"More than 3 days")</f>
        <v>0</v>
      </c>
      <c r="C18" s="37">
        <f>B18/B5</f>
        <v>0</v>
      </c>
      <c r="D18" s="25"/>
      <c r="E18" s="25"/>
      <c r="F18" s="25"/>
      <c r="G18" s="25"/>
      <c r="H18" s="25"/>
      <c r="I18" s="25"/>
      <c r="J18" s="25"/>
      <c r="K18" s="25"/>
      <c r="L18" s="25"/>
      <c r="M18" s="25"/>
      <c r="N18" s="25"/>
      <c r="O18" s="25"/>
      <c r="P18" s="25"/>
      <c r="Q18" s="25"/>
      <c r="R18" s="25"/>
      <c r="S18" s="25"/>
      <c r="T18" s="25"/>
      <c r="U18" s="25"/>
    </row>
    <row r="19" spans="1:21" x14ac:dyDescent="0.3">
      <c r="A19" s="35" t="s">
        <v>62</v>
      </c>
      <c r="B19" s="36">
        <f>B5-(B17+B18)</f>
        <v>1</v>
      </c>
      <c r="C19" s="37">
        <f>B19/B5</f>
        <v>1</v>
      </c>
      <c r="D19" s="25"/>
      <c r="E19" s="25"/>
      <c r="F19" s="25"/>
      <c r="G19" s="25"/>
      <c r="H19" s="25"/>
      <c r="I19" s="25"/>
      <c r="J19" s="25"/>
      <c r="K19" s="25"/>
      <c r="L19" s="25"/>
      <c r="M19" s="25"/>
      <c r="N19" s="25"/>
      <c r="O19" s="25"/>
      <c r="P19" s="25"/>
      <c r="Q19" s="25"/>
      <c r="R19" s="25"/>
      <c r="S19" s="25"/>
      <c r="T19" s="25"/>
      <c r="U19" s="25"/>
    </row>
    <row r="20" spans="1:21" x14ac:dyDescent="0.3">
      <c r="A20" s="25"/>
      <c r="B20" s="25"/>
      <c r="C20" s="25"/>
      <c r="D20" s="25"/>
      <c r="E20" s="25"/>
      <c r="F20" s="25"/>
      <c r="G20" s="25"/>
      <c r="H20" s="25"/>
      <c r="I20" s="25"/>
      <c r="J20" s="25"/>
      <c r="K20" s="25"/>
      <c r="L20" s="25"/>
      <c r="M20" s="25"/>
      <c r="N20" s="25"/>
      <c r="O20" s="25"/>
      <c r="P20" s="25"/>
      <c r="Q20" s="25"/>
      <c r="R20" s="25"/>
      <c r="S20" s="25"/>
      <c r="T20" s="25"/>
      <c r="U20" s="25"/>
    </row>
    <row r="21" spans="1:21" x14ac:dyDescent="0.3">
      <c r="A21" s="27" t="s">
        <v>63</v>
      </c>
      <c r="B21" s="25"/>
      <c r="C21" s="25"/>
      <c r="D21" s="25"/>
      <c r="E21" s="25"/>
      <c r="F21" s="25"/>
      <c r="G21" s="25"/>
      <c r="H21" s="25"/>
      <c r="I21" s="25"/>
      <c r="J21" s="25"/>
      <c r="K21" s="25"/>
      <c r="L21" s="25"/>
      <c r="M21" s="25"/>
      <c r="N21" s="25"/>
      <c r="O21" s="25"/>
      <c r="P21" s="25"/>
      <c r="Q21" s="25"/>
      <c r="R21" s="25"/>
      <c r="S21" s="25"/>
      <c r="T21" s="25"/>
      <c r="U21" s="25"/>
    </row>
    <row r="22" spans="1:21" x14ac:dyDescent="0.3">
      <c r="A22" s="27" t="s">
        <v>64</v>
      </c>
      <c r="B22" s="25"/>
      <c r="C22" s="25"/>
      <c r="D22" s="25"/>
      <c r="E22" s="25"/>
      <c r="F22" s="25"/>
      <c r="G22" s="25"/>
      <c r="H22" s="25"/>
      <c r="I22" s="25"/>
      <c r="J22" s="25"/>
      <c r="K22" s="25"/>
      <c r="L22" s="25"/>
      <c r="M22" s="25"/>
      <c r="N22" s="25"/>
      <c r="O22" s="25"/>
      <c r="P22" s="25"/>
      <c r="Q22" s="25"/>
      <c r="R22" s="25"/>
      <c r="S22" s="25"/>
      <c r="T22" s="25"/>
      <c r="U22" s="25"/>
    </row>
    <row r="23" spans="1:21" x14ac:dyDescent="0.3">
      <c r="A23" s="25"/>
      <c r="B23" s="25"/>
      <c r="C23" s="25"/>
      <c r="D23" s="25"/>
      <c r="E23" s="25"/>
      <c r="F23" s="25"/>
      <c r="G23" s="25"/>
      <c r="H23" s="25"/>
      <c r="I23" s="25"/>
      <c r="J23" s="25"/>
      <c r="K23" s="25"/>
      <c r="L23" s="25"/>
      <c r="M23" s="25"/>
      <c r="N23" s="25"/>
      <c r="O23" s="25"/>
      <c r="P23" s="25"/>
      <c r="Q23" s="25"/>
      <c r="R23" s="25"/>
      <c r="S23" s="25"/>
      <c r="T23" s="25"/>
      <c r="U23" s="25"/>
    </row>
    <row r="24" spans="1:21" x14ac:dyDescent="0.3">
      <c r="A24" s="25"/>
      <c r="B24" s="25"/>
      <c r="C24" s="25"/>
      <c r="D24" s="25"/>
      <c r="E24" s="25"/>
      <c r="F24" s="25"/>
      <c r="G24" s="25"/>
      <c r="H24" s="25"/>
      <c r="I24" s="25"/>
      <c r="J24" s="25"/>
      <c r="K24" s="25"/>
      <c r="L24" s="25"/>
      <c r="M24" s="25"/>
      <c r="N24" s="25"/>
      <c r="O24" s="25"/>
      <c r="P24" s="25"/>
      <c r="Q24" s="25"/>
      <c r="R24" s="25"/>
      <c r="S24" s="25"/>
      <c r="T24" s="25"/>
      <c r="U24" s="25"/>
    </row>
    <row r="25" spans="1:21" x14ac:dyDescent="0.3">
      <c r="A25" s="25"/>
      <c r="B25" s="25"/>
      <c r="C25" s="25"/>
      <c r="D25" s="25"/>
      <c r="E25" s="25"/>
      <c r="F25" s="25"/>
      <c r="G25" s="25"/>
      <c r="H25" s="25"/>
      <c r="I25" s="25"/>
      <c r="J25" s="25"/>
      <c r="K25" s="25"/>
      <c r="L25" s="25"/>
      <c r="M25" s="25"/>
      <c r="N25" s="25"/>
      <c r="O25" s="25"/>
      <c r="P25" s="25"/>
      <c r="Q25" s="25"/>
      <c r="R25" s="25"/>
      <c r="S25" s="25"/>
      <c r="T25" s="25"/>
      <c r="U25" s="25"/>
    </row>
    <row r="26" spans="1:21" x14ac:dyDescent="0.3">
      <c r="A26" s="25"/>
      <c r="B26" s="25"/>
      <c r="C26" s="25"/>
      <c r="D26" s="25"/>
      <c r="E26" s="25"/>
      <c r="F26" s="25"/>
      <c r="G26" s="25"/>
      <c r="H26" s="25"/>
      <c r="I26" s="25"/>
      <c r="J26" s="25"/>
      <c r="K26" s="25"/>
      <c r="L26" s="25"/>
      <c r="M26" s="25"/>
      <c r="N26" s="25"/>
      <c r="O26" s="25"/>
      <c r="P26" s="25"/>
      <c r="Q26" s="25"/>
      <c r="R26" s="25"/>
      <c r="S26" s="25"/>
      <c r="T26" s="25"/>
      <c r="U26" s="25"/>
    </row>
    <row r="27" spans="1:21" ht="18" x14ac:dyDescent="0.35">
      <c r="A27" s="33" t="s">
        <v>65</v>
      </c>
      <c r="B27" s="34"/>
      <c r="C27" s="34"/>
      <c r="D27" s="25"/>
      <c r="E27" s="33" t="s">
        <v>66</v>
      </c>
      <c r="F27" s="33"/>
      <c r="G27" s="33"/>
      <c r="H27" s="33"/>
      <c r="I27" s="33"/>
      <c r="J27" s="25"/>
      <c r="K27" s="33" t="s">
        <v>67</v>
      </c>
      <c r="L27" s="33"/>
      <c r="M27" s="33"/>
      <c r="N27" s="33"/>
      <c r="O27" s="33"/>
      <c r="P27" s="25"/>
      <c r="Q27" s="33"/>
      <c r="R27" s="34"/>
      <c r="S27" s="34"/>
      <c r="T27" s="34"/>
      <c r="U27" s="25"/>
    </row>
    <row r="28" spans="1:21" x14ac:dyDescent="0.3">
      <c r="A28" s="25"/>
      <c r="B28" s="25"/>
      <c r="C28" s="25"/>
      <c r="D28" s="25"/>
      <c r="E28" s="25"/>
      <c r="F28" s="25"/>
      <c r="G28" s="25"/>
      <c r="H28" s="25"/>
      <c r="I28" s="25"/>
      <c r="J28" s="25"/>
      <c r="K28" s="25"/>
      <c r="L28" s="25"/>
      <c r="M28" s="25"/>
      <c r="N28" s="25"/>
      <c r="O28" s="25"/>
      <c r="P28" s="25"/>
      <c r="Q28" s="25"/>
      <c r="R28" s="25"/>
      <c r="S28" s="25"/>
      <c r="T28" s="25"/>
      <c r="U28" s="25"/>
    </row>
    <row r="29" spans="1:21" x14ac:dyDescent="0.3">
      <c r="A29" s="25"/>
      <c r="B29" s="25"/>
      <c r="C29" s="25"/>
      <c r="D29" s="25"/>
      <c r="E29" s="25"/>
      <c r="F29" s="25"/>
      <c r="G29" s="25"/>
      <c r="H29" s="25"/>
      <c r="I29" s="25"/>
      <c r="J29" s="25"/>
      <c r="K29" s="25"/>
      <c r="L29" s="25"/>
      <c r="M29" s="25"/>
      <c r="N29" s="25"/>
      <c r="O29" s="25"/>
      <c r="P29" s="25"/>
      <c r="Q29" s="25"/>
      <c r="R29" s="25"/>
      <c r="S29" s="25"/>
      <c r="T29" s="25"/>
      <c r="U29" s="25"/>
    </row>
    <row r="30" spans="1:21" x14ac:dyDescent="0.3">
      <c r="A30" s="25"/>
      <c r="B30" s="25"/>
      <c r="C30" s="25"/>
      <c r="D30" s="25"/>
      <c r="E30" s="25"/>
      <c r="F30" s="25"/>
      <c r="G30" s="25"/>
      <c r="H30" s="25"/>
      <c r="I30" s="25"/>
      <c r="J30" s="25"/>
      <c r="K30" s="25"/>
      <c r="L30" s="25"/>
      <c r="M30" s="25"/>
      <c r="N30" s="25"/>
      <c r="O30" s="25"/>
      <c r="P30" s="25"/>
      <c r="Q30" s="25"/>
      <c r="R30" s="25"/>
      <c r="S30" s="25"/>
      <c r="T30" s="25"/>
      <c r="U30" s="25"/>
    </row>
    <row r="31" spans="1:21" x14ac:dyDescent="0.3">
      <c r="A31" s="25"/>
      <c r="B31" s="25"/>
      <c r="C31" s="25"/>
      <c r="D31" s="25"/>
      <c r="E31" s="25"/>
      <c r="F31" s="25"/>
      <c r="G31" s="25"/>
      <c r="H31" s="25"/>
      <c r="I31" s="25"/>
      <c r="J31" s="25"/>
      <c r="K31" s="25"/>
      <c r="L31" s="25"/>
      <c r="M31" s="25"/>
      <c r="N31" s="25"/>
      <c r="O31" s="25"/>
      <c r="P31" s="25"/>
      <c r="Q31" s="25"/>
      <c r="R31" s="25"/>
      <c r="S31" s="25"/>
      <c r="T31" s="25"/>
      <c r="U31" s="25"/>
    </row>
    <row r="32" spans="1:21" x14ac:dyDescent="0.3">
      <c r="A32" s="25"/>
      <c r="B32" s="25"/>
      <c r="C32" s="25"/>
      <c r="D32" s="25"/>
      <c r="E32" s="25"/>
      <c r="F32" s="25"/>
      <c r="G32" s="25"/>
      <c r="H32" s="25"/>
      <c r="I32" s="25"/>
      <c r="J32" s="25"/>
      <c r="K32" s="25"/>
      <c r="L32" s="25"/>
      <c r="M32" s="25"/>
      <c r="N32" s="25"/>
      <c r="O32" s="25"/>
      <c r="P32" s="25"/>
      <c r="Q32" s="25"/>
      <c r="R32" s="25"/>
      <c r="S32" s="25"/>
      <c r="T32" s="25"/>
      <c r="U32" s="25"/>
    </row>
    <row r="33" spans="1:21" x14ac:dyDescent="0.3">
      <c r="A33" s="25"/>
      <c r="B33" s="25"/>
      <c r="C33" s="25"/>
      <c r="D33" s="25"/>
      <c r="E33" s="25"/>
      <c r="F33" s="25"/>
      <c r="G33" s="25"/>
      <c r="H33" s="25"/>
      <c r="I33" s="25"/>
      <c r="J33" s="25"/>
      <c r="K33" s="25"/>
      <c r="L33" s="25"/>
      <c r="M33" s="25"/>
      <c r="N33" s="25"/>
      <c r="O33" s="25"/>
      <c r="P33" s="25"/>
      <c r="Q33" s="25"/>
      <c r="R33" s="25"/>
      <c r="S33" s="25"/>
      <c r="T33" s="25"/>
      <c r="U33" s="25"/>
    </row>
    <row r="34" spans="1:21" x14ac:dyDescent="0.3">
      <c r="A34" s="25"/>
      <c r="B34" s="25"/>
      <c r="C34" s="25"/>
      <c r="D34" s="25"/>
      <c r="E34" s="25"/>
      <c r="F34" s="25"/>
      <c r="G34" s="25"/>
      <c r="H34" s="25"/>
      <c r="I34" s="25"/>
      <c r="J34" s="25"/>
      <c r="K34" s="25"/>
      <c r="L34" s="25"/>
      <c r="M34" s="25"/>
      <c r="N34" s="25"/>
      <c r="O34" s="25"/>
      <c r="P34" s="25"/>
      <c r="Q34" s="25"/>
      <c r="R34" s="25"/>
      <c r="S34" s="25"/>
      <c r="T34" s="25"/>
      <c r="U34" s="25"/>
    </row>
    <row r="35" spans="1:21" x14ac:dyDescent="0.3">
      <c r="A35" s="25"/>
      <c r="B35" s="25"/>
      <c r="C35" s="25"/>
      <c r="D35" s="25"/>
      <c r="E35" s="25"/>
      <c r="F35" s="25"/>
      <c r="G35" s="25"/>
      <c r="H35" s="25"/>
      <c r="I35" s="25"/>
      <c r="J35" s="25"/>
      <c r="K35" s="25"/>
      <c r="L35" s="25"/>
      <c r="M35" s="25"/>
      <c r="N35" s="25"/>
      <c r="O35" s="25"/>
      <c r="P35" s="25"/>
      <c r="Q35" s="25"/>
      <c r="R35" s="25"/>
      <c r="S35" s="25"/>
      <c r="T35" s="25"/>
      <c r="U35" s="25"/>
    </row>
    <row r="36" spans="1:21" x14ac:dyDescent="0.3">
      <c r="A36" s="25"/>
      <c r="B36" s="25"/>
      <c r="C36" s="25"/>
      <c r="D36" s="25"/>
      <c r="E36" s="25"/>
      <c r="F36" s="25"/>
      <c r="G36" s="25"/>
      <c r="H36" s="25"/>
      <c r="I36" s="25"/>
      <c r="J36" s="25"/>
      <c r="K36" s="25"/>
      <c r="L36" s="25"/>
      <c r="M36" s="25"/>
      <c r="N36" s="25"/>
      <c r="O36" s="25"/>
      <c r="P36" s="25"/>
      <c r="Q36" s="25"/>
      <c r="R36" s="25"/>
      <c r="S36" s="25"/>
      <c r="T36" s="25"/>
      <c r="U36" s="25"/>
    </row>
    <row r="37" spans="1:21" x14ac:dyDescent="0.3">
      <c r="A37" s="25"/>
      <c r="B37" s="25"/>
      <c r="C37" s="25"/>
      <c r="D37" s="25"/>
      <c r="E37" s="25"/>
      <c r="F37" s="25"/>
      <c r="G37" s="25"/>
      <c r="H37" s="25"/>
      <c r="I37" s="25"/>
      <c r="J37" s="25"/>
      <c r="K37" s="25"/>
      <c r="L37" s="25"/>
      <c r="M37" s="25"/>
      <c r="N37" s="25"/>
      <c r="O37" s="25"/>
      <c r="P37" s="25"/>
      <c r="Q37" s="25"/>
      <c r="R37" s="25"/>
      <c r="S37" s="25"/>
      <c r="T37" s="25"/>
      <c r="U37" s="25"/>
    </row>
    <row r="38" spans="1:21" x14ac:dyDescent="0.3">
      <c r="A38" s="25"/>
      <c r="B38" s="25"/>
      <c r="C38" s="25"/>
      <c r="D38" s="25"/>
      <c r="E38" s="25"/>
      <c r="F38" s="25"/>
      <c r="G38" s="25"/>
      <c r="H38" s="25"/>
      <c r="I38" s="25"/>
      <c r="J38" s="25"/>
      <c r="K38" s="25"/>
      <c r="L38" s="25"/>
      <c r="M38" s="25"/>
      <c r="N38" s="25"/>
      <c r="O38" s="25"/>
      <c r="P38" s="25"/>
      <c r="Q38" s="25"/>
      <c r="R38" s="25"/>
      <c r="S38" s="25"/>
      <c r="T38" s="25"/>
      <c r="U38" s="25"/>
    </row>
    <row r="39" spans="1:21" x14ac:dyDescent="0.3">
      <c r="A39" s="25"/>
      <c r="B39" s="25"/>
      <c r="C39" s="25"/>
      <c r="D39" s="25"/>
      <c r="E39" s="25"/>
      <c r="F39" s="25"/>
      <c r="G39" s="25"/>
      <c r="H39" s="25"/>
      <c r="I39" s="25"/>
      <c r="J39" s="25"/>
      <c r="K39" s="25"/>
      <c r="L39" s="25"/>
      <c r="M39" s="25"/>
      <c r="N39" s="25"/>
      <c r="O39" s="25"/>
      <c r="P39" s="25"/>
      <c r="Q39" s="25"/>
      <c r="R39" s="25"/>
      <c r="S39" s="25"/>
      <c r="T39" s="25"/>
      <c r="U39" s="25"/>
    </row>
    <row r="40" spans="1:21" x14ac:dyDescent="0.3">
      <c r="A40" s="25"/>
      <c r="B40" s="25"/>
      <c r="C40" s="25"/>
      <c r="D40" s="25"/>
      <c r="E40" s="25"/>
      <c r="F40" s="25"/>
      <c r="G40" s="25"/>
      <c r="H40" s="25"/>
      <c r="I40" s="25"/>
      <c r="J40" s="25"/>
      <c r="K40" s="25"/>
      <c r="L40" s="25"/>
      <c r="M40" s="25"/>
      <c r="N40" s="25"/>
      <c r="O40" s="25"/>
      <c r="P40" s="25"/>
      <c r="Q40" s="25"/>
      <c r="R40" s="25"/>
      <c r="S40" s="25"/>
      <c r="T40" s="25"/>
      <c r="U40" s="25"/>
    </row>
    <row r="41" spans="1:21" x14ac:dyDescent="0.3">
      <c r="A41" s="25"/>
      <c r="B41" s="25"/>
      <c r="C41" s="25"/>
      <c r="D41" s="25"/>
      <c r="E41" s="25"/>
      <c r="F41" s="25"/>
      <c r="G41" s="25"/>
      <c r="H41" s="25"/>
      <c r="I41" s="25"/>
      <c r="J41" s="25"/>
      <c r="K41" s="25"/>
      <c r="L41" s="25"/>
      <c r="M41" s="25"/>
      <c r="N41" s="25"/>
      <c r="O41" s="25"/>
      <c r="P41" s="25"/>
      <c r="Q41" s="25"/>
      <c r="R41" s="25"/>
      <c r="S41" s="25"/>
      <c r="T41" s="25"/>
      <c r="U41" s="25"/>
    </row>
    <row r="42" spans="1:21" x14ac:dyDescent="0.3">
      <c r="A42" s="25"/>
      <c r="B42" s="25"/>
      <c r="C42" s="25"/>
      <c r="D42" s="25"/>
      <c r="E42" s="25"/>
      <c r="F42" s="25"/>
      <c r="G42" s="25"/>
      <c r="H42" s="25"/>
      <c r="I42" s="25"/>
      <c r="J42" s="25"/>
      <c r="K42" s="25"/>
      <c r="L42" s="25"/>
      <c r="M42" s="25"/>
      <c r="N42" s="25"/>
      <c r="O42" s="25"/>
      <c r="P42" s="25"/>
      <c r="Q42" s="25"/>
      <c r="R42" s="25"/>
      <c r="S42" s="25"/>
      <c r="T42" s="25"/>
      <c r="U42" s="25"/>
    </row>
    <row r="43" spans="1:21" x14ac:dyDescent="0.3">
      <c r="A43" s="25"/>
      <c r="B43" s="25"/>
      <c r="C43" s="25"/>
      <c r="D43" s="25"/>
      <c r="E43" s="25"/>
      <c r="F43" s="25"/>
      <c r="G43" s="25"/>
      <c r="H43" s="25"/>
      <c r="I43" s="25"/>
      <c r="J43" s="25"/>
      <c r="K43" s="25"/>
      <c r="L43" s="25"/>
      <c r="M43" s="25"/>
      <c r="N43" s="25"/>
      <c r="O43" s="25"/>
      <c r="P43" s="25"/>
      <c r="Q43" s="25"/>
      <c r="R43" s="25"/>
      <c r="S43" s="25"/>
      <c r="T43" s="25"/>
      <c r="U43" s="25"/>
    </row>
    <row r="44" spans="1:21" x14ac:dyDescent="0.3">
      <c r="A44" s="25"/>
      <c r="B44" s="25"/>
      <c r="C44" s="25"/>
      <c r="D44" s="25"/>
      <c r="E44" s="25"/>
      <c r="F44" s="25"/>
      <c r="G44" s="25"/>
      <c r="H44" s="25"/>
      <c r="I44" s="25"/>
      <c r="J44" s="25"/>
      <c r="K44" s="25"/>
      <c r="L44" s="25"/>
      <c r="M44" s="25"/>
      <c r="N44" s="25"/>
      <c r="O44" s="25"/>
      <c r="P44" s="25"/>
      <c r="Q44" s="25"/>
      <c r="R44" s="25"/>
      <c r="S44" s="25"/>
      <c r="T44" s="25"/>
      <c r="U44" s="25"/>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UpdatePivotTables">
                <anchor moveWithCells="1">
                  <from>
                    <xdr:col>0</xdr:col>
                    <xdr:colOff>716280</xdr:colOff>
                    <xdr:row>1</xdr:row>
                    <xdr:rowOff>45720</xdr:rowOff>
                  </from>
                  <to>
                    <xdr:col>2</xdr:col>
                    <xdr:colOff>266700</xdr:colOff>
                    <xdr:row>2</xdr:row>
                    <xdr:rowOff>53340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0A14-5DBA-40A8-8284-BFB6BBB2726E}">
  <sheetPr codeName="Sheet4"/>
  <dimension ref="A6:N59"/>
  <sheetViews>
    <sheetView zoomScale="130" zoomScaleNormal="130" workbookViewId="0">
      <selection activeCell="G55" sqref="G55"/>
    </sheetView>
  </sheetViews>
  <sheetFormatPr defaultRowHeight="14.4" x14ac:dyDescent="0.3"/>
  <cols>
    <col min="1" max="1" width="28.6640625" customWidth="1"/>
    <col min="2" max="2" width="14.6640625" customWidth="1"/>
    <col min="5" max="5" width="18.88671875" customWidth="1"/>
    <col min="6" max="6" width="16.5546875" customWidth="1"/>
    <col min="9" max="9" width="29.5546875" customWidth="1"/>
    <col min="12" max="12" width="29.5546875" customWidth="1"/>
  </cols>
  <sheetData>
    <row r="6" spans="1:14" x14ac:dyDescent="0.3">
      <c r="A6" t="s">
        <v>68</v>
      </c>
      <c r="E6" t="s">
        <v>69</v>
      </c>
      <c r="I6" t="s">
        <v>70</v>
      </c>
      <c r="L6" t="s">
        <v>71</v>
      </c>
      <c r="N6" t="s">
        <v>72</v>
      </c>
    </row>
    <row r="7" spans="1:14" x14ac:dyDescent="0.3">
      <c r="A7" t="s">
        <v>73</v>
      </c>
      <c r="E7" t="s">
        <v>74</v>
      </c>
      <c r="I7" t="s">
        <v>75</v>
      </c>
      <c r="L7" t="s">
        <v>76</v>
      </c>
      <c r="N7">
        <v>0</v>
      </c>
    </row>
    <row r="8" spans="1:14" x14ac:dyDescent="0.3">
      <c r="A8" t="s">
        <v>77</v>
      </c>
      <c r="E8" t="s">
        <v>78</v>
      </c>
      <c r="I8" t="s">
        <v>79</v>
      </c>
      <c r="L8" t="s">
        <v>80</v>
      </c>
      <c r="N8">
        <v>1</v>
      </c>
    </row>
    <row r="9" spans="1:14" x14ac:dyDescent="0.3">
      <c r="A9" t="s">
        <v>81</v>
      </c>
      <c r="E9" t="s">
        <v>82</v>
      </c>
      <c r="I9" t="s">
        <v>83</v>
      </c>
      <c r="L9" t="s">
        <v>84</v>
      </c>
      <c r="N9">
        <v>2</v>
      </c>
    </row>
    <row r="10" spans="1:14" x14ac:dyDescent="0.3">
      <c r="A10" t="s">
        <v>85</v>
      </c>
      <c r="I10" t="s">
        <v>86</v>
      </c>
      <c r="L10" t="s">
        <v>87</v>
      </c>
      <c r="N10">
        <v>3</v>
      </c>
    </row>
    <row r="11" spans="1:14" x14ac:dyDescent="0.3">
      <c r="A11" t="s">
        <v>88</v>
      </c>
      <c r="E11" t="s">
        <v>89</v>
      </c>
      <c r="I11" t="s">
        <v>90</v>
      </c>
      <c r="L11" t="s">
        <v>91</v>
      </c>
      <c r="N11">
        <v>4</v>
      </c>
    </row>
    <row r="12" spans="1:14" x14ac:dyDescent="0.3">
      <c r="A12" t="s">
        <v>92</v>
      </c>
      <c r="E12" t="s">
        <v>74</v>
      </c>
      <c r="I12" t="s">
        <v>93</v>
      </c>
      <c r="L12" t="s">
        <v>94</v>
      </c>
      <c r="N12">
        <v>5</v>
      </c>
    </row>
    <row r="13" spans="1:14" x14ac:dyDescent="0.3">
      <c r="A13" t="s">
        <v>94</v>
      </c>
      <c r="E13" t="s">
        <v>78</v>
      </c>
      <c r="I13" t="s">
        <v>95</v>
      </c>
      <c r="N13">
        <v>6</v>
      </c>
    </row>
    <row r="14" spans="1:14" x14ac:dyDescent="0.3">
      <c r="E14" t="s">
        <v>96</v>
      </c>
      <c r="I14" t="s">
        <v>97</v>
      </c>
      <c r="N14">
        <v>7</v>
      </c>
    </row>
    <row r="15" spans="1:14" x14ac:dyDescent="0.3">
      <c r="E15" t="s">
        <v>98</v>
      </c>
      <c r="I15" t="s">
        <v>99</v>
      </c>
      <c r="N15">
        <v>8</v>
      </c>
    </row>
    <row r="16" spans="1:14" x14ac:dyDescent="0.3">
      <c r="A16" t="s">
        <v>100</v>
      </c>
      <c r="E16" t="s">
        <v>101</v>
      </c>
      <c r="I16" t="s">
        <v>102</v>
      </c>
      <c r="N16">
        <v>9</v>
      </c>
    </row>
    <row r="17" spans="1:14" x14ac:dyDescent="0.3">
      <c r="A17" t="s">
        <v>103</v>
      </c>
      <c r="I17" t="s">
        <v>104</v>
      </c>
      <c r="N17">
        <v>10</v>
      </c>
    </row>
    <row r="18" spans="1:14" x14ac:dyDescent="0.3">
      <c r="A18" t="s">
        <v>105</v>
      </c>
      <c r="I18" t="s">
        <v>106</v>
      </c>
      <c r="L18" t="s">
        <v>107</v>
      </c>
      <c r="N18">
        <v>11</v>
      </c>
    </row>
    <row r="19" spans="1:14" x14ac:dyDescent="0.3">
      <c r="A19" t="s">
        <v>98</v>
      </c>
      <c r="E19" t="s">
        <v>32</v>
      </c>
      <c r="F19" t="s">
        <v>108</v>
      </c>
      <c r="I19" t="s">
        <v>109</v>
      </c>
      <c r="L19" t="s">
        <v>110</v>
      </c>
      <c r="N19">
        <v>12</v>
      </c>
    </row>
    <row r="20" spans="1:14" x14ac:dyDescent="0.3">
      <c r="A20" t="s">
        <v>101</v>
      </c>
      <c r="E20" t="s">
        <v>111</v>
      </c>
      <c r="F20" t="s">
        <v>111</v>
      </c>
      <c r="I20" t="s">
        <v>112</v>
      </c>
      <c r="L20" t="s">
        <v>76</v>
      </c>
      <c r="N20">
        <v>13</v>
      </c>
    </row>
    <row r="21" spans="1:14" x14ac:dyDescent="0.3">
      <c r="E21" t="s">
        <v>113</v>
      </c>
      <c r="F21" t="s">
        <v>113</v>
      </c>
      <c r="I21" t="s">
        <v>114</v>
      </c>
      <c r="N21">
        <v>14</v>
      </c>
    </row>
    <row r="22" spans="1:14" x14ac:dyDescent="0.3">
      <c r="E22" t="s">
        <v>115</v>
      </c>
      <c r="F22" t="s">
        <v>116</v>
      </c>
      <c r="I22" t="s">
        <v>117</v>
      </c>
      <c r="N22">
        <v>15</v>
      </c>
    </row>
    <row r="23" spans="1:14" x14ac:dyDescent="0.3">
      <c r="E23" t="s">
        <v>118</v>
      </c>
      <c r="F23" t="s">
        <v>116</v>
      </c>
      <c r="N23">
        <v>16</v>
      </c>
    </row>
    <row r="24" spans="1:14" x14ac:dyDescent="0.3">
      <c r="A24" t="s">
        <v>119</v>
      </c>
      <c r="E24" t="s">
        <v>120</v>
      </c>
      <c r="F24" t="s">
        <v>116</v>
      </c>
      <c r="N24">
        <v>17</v>
      </c>
    </row>
    <row r="25" spans="1:14" x14ac:dyDescent="0.3">
      <c r="A25" t="s">
        <v>121</v>
      </c>
      <c r="E25" t="s">
        <v>122</v>
      </c>
      <c r="F25" t="s">
        <v>116</v>
      </c>
      <c r="N25">
        <v>18</v>
      </c>
    </row>
    <row r="26" spans="1:14" x14ac:dyDescent="0.3">
      <c r="A26" t="s">
        <v>123</v>
      </c>
      <c r="E26" t="s">
        <v>94</v>
      </c>
      <c r="F26" t="s">
        <v>116</v>
      </c>
      <c r="N26">
        <v>19</v>
      </c>
    </row>
    <row r="27" spans="1:14" x14ac:dyDescent="0.3">
      <c r="A27" t="s">
        <v>124</v>
      </c>
      <c r="E27" t="s">
        <v>98</v>
      </c>
      <c r="F27" t="s">
        <v>125</v>
      </c>
      <c r="N27">
        <v>20</v>
      </c>
    </row>
    <row r="28" spans="1:14" x14ac:dyDescent="0.3">
      <c r="A28" t="s">
        <v>126</v>
      </c>
      <c r="E28" t="s">
        <v>101</v>
      </c>
      <c r="F28" t="s">
        <v>127</v>
      </c>
      <c r="N28" t="s">
        <v>98</v>
      </c>
    </row>
    <row r="29" spans="1:14" x14ac:dyDescent="0.3">
      <c r="A29" t="s">
        <v>98</v>
      </c>
      <c r="I29" t="s">
        <v>128</v>
      </c>
      <c r="N29" t="s">
        <v>101</v>
      </c>
    </row>
    <row r="30" spans="1:14" x14ac:dyDescent="0.3">
      <c r="A30" t="s">
        <v>101</v>
      </c>
      <c r="I30" t="s">
        <v>129</v>
      </c>
    </row>
    <row r="31" spans="1:14" x14ac:dyDescent="0.3">
      <c r="I31" t="s">
        <v>130</v>
      </c>
    </row>
    <row r="32" spans="1:14" x14ac:dyDescent="0.3">
      <c r="I32" t="s">
        <v>131</v>
      </c>
    </row>
    <row r="33" spans="1:9" x14ac:dyDescent="0.3">
      <c r="E33" t="s">
        <v>132</v>
      </c>
      <c r="I33" t="s">
        <v>133</v>
      </c>
    </row>
    <row r="34" spans="1:9" x14ac:dyDescent="0.3">
      <c r="A34" t="s">
        <v>134</v>
      </c>
      <c r="B34" t="s">
        <v>135</v>
      </c>
      <c r="E34" t="s">
        <v>74</v>
      </c>
      <c r="I34" t="s">
        <v>136</v>
      </c>
    </row>
    <row r="35" spans="1:9" x14ac:dyDescent="0.3">
      <c r="A35" t="s">
        <v>137</v>
      </c>
      <c r="B35" t="s">
        <v>137</v>
      </c>
      <c r="E35" t="s">
        <v>78</v>
      </c>
      <c r="I35" t="s">
        <v>138</v>
      </c>
    </row>
    <row r="36" spans="1:9" x14ac:dyDescent="0.3">
      <c r="A36" t="s">
        <v>139</v>
      </c>
      <c r="B36" t="s">
        <v>140</v>
      </c>
      <c r="E36" t="s">
        <v>141</v>
      </c>
      <c r="I36" t="s">
        <v>142</v>
      </c>
    </row>
    <row r="37" spans="1:9" x14ac:dyDescent="0.3">
      <c r="A37" t="s">
        <v>143</v>
      </c>
      <c r="B37" t="s">
        <v>140</v>
      </c>
      <c r="I37" t="s">
        <v>144</v>
      </c>
    </row>
    <row r="38" spans="1:9" x14ac:dyDescent="0.3">
      <c r="A38" t="s">
        <v>145</v>
      </c>
      <c r="B38" t="s">
        <v>140</v>
      </c>
      <c r="I38" t="s">
        <v>146</v>
      </c>
    </row>
    <row r="39" spans="1:9" x14ac:dyDescent="0.3">
      <c r="A39" t="s">
        <v>147</v>
      </c>
      <c r="B39" t="s">
        <v>140</v>
      </c>
      <c r="I39" t="s">
        <v>148</v>
      </c>
    </row>
    <row r="40" spans="1:9" x14ac:dyDescent="0.3">
      <c r="A40" t="s">
        <v>149</v>
      </c>
      <c r="B40" t="s">
        <v>140</v>
      </c>
      <c r="I40" t="s">
        <v>150</v>
      </c>
    </row>
    <row r="41" spans="1:9" x14ac:dyDescent="0.3">
      <c r="A41" t="s">
        <v>151</v>
      </c>
      <c r="B41" t="s">
        <v>140</v>
      </c>
      <c r="I41" t="s">
        <v>152</v>
      </c>
    </row>
    <row r="42" spans="1:9" x14ac:dyDescent="0.3">
      <c r="A42" t="s">
        <v>98</v>
      </c>
      <c r="B42" t="s">
        <v>125</v>
      </c>
    </row>
    <row r="43" spans="1:9" x14ac:dyDescent="0.3">
      <c r="A43" t="s">
        <v>101</v>
      </c>
      <c r="B43" t="s">
        <v>127</v>
      </c>
    </row>
    <row r="47" spans="1:9" x14ac:dyDescent="0.3">
      <c r="E47" t="s">
        <v>50</v>
      </c>
    </row>
    <row r="48" spans="1:9" x14ac:dyDescent="0.3">
      <c r="E48" t="s">
        <v>75</v>
      </c>
    </row>
    <row r="49" spans="5:5" x14ac:dyDescent="0.3">
      <c r="E49" t="s">
        <v>79</v>
      </c>
    </row>
    <row r="50" spans="5:5" x14ac:dyDescent="0.3">
      <c r="E50" t="s">
        <v>83</v>
      </c>
    </row>
    <row r="51" spans="5:5" x14ac:dyDescent="0.3">
      <c r="E51" t="s">
        <v>86</v>
      </c>
    </row>
    <row r="52" spans="5:5" x14ac:dyDescent="0.3">
      <c r="E52" t="s">
        <v>153</v>
      </c>
    </row>
    <row r="53" spans="5:5" x14ac:dyDescent="0.3">
      <c r="E53" t="s">
        <v>154</v>
      </c>
    </row>
    <row r="54" spans="5:5" x14ac:dyDescent="0.3">
      <c r="E54" t="s">
        <v>97</v>
      </c>
    </row>
    <row r="55" spans="5:5" x14ac:dyDescent="0.3">
      <c r="E55" t="s">
        <v>99</v>
      </c>
    </row>
    <row r="56" spans="5:5" x14ac:dyDescent="0.3">
      <c r="E56" t="s">
        <v>104</v>
      </c>
    </row>
    <row r="57" spans="5:5" x14ac:dyDescent="0.3">
      <c r="E57" t="s">
        <v>106</v>
      </c>
    </row>
    <row r="58" spans="5:5" x14ac:dyDescent="0.3">
      <c r="E58" t="s">
        <v>109</v>
      </c>
    </row>
    <row r="59" spans="5:5" x14ac:dyDescent="0.3">
      <c r="E59" t="s">
        <v>112</v>
      </c>
    </row>
  </sheetData>
  <pageMargins left="0.7" right="0.7" top="0.75" bottom="0.75" header="0.3" footer="0.3"/>
  <tableParts count="14">
    <tablePart r:id="rId1"/>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3CC6F-FB67-4368-AC96-78530EC32C6F}">
  <sheetPr codeName="Sheet5"/>
  <dimension ref="B1:T70"/>
  <sheetViews>
    <sheetView topLeftCell="A40" workbookViewId="0">
      <selection activeCell="D56" sqref="D56"/>
    </sheetView>
  </sheetViews>
  <sheetFormatPr defaultRowHeight="14.4" x14ac:dyDescent="0.3"/>
  <cols>
    <col min="2" max="2" width="36.109375" customWidth="1"/>
    <col min="3" max="3" width="23.5546875" customWidth="1"/>
    <col min="4" max="4" width="23.33203125" customWidth="1"/>
    <col min="5" max="5" width="34.5546875" customWidth="1"/>
    <col min="6" max="6" width="20.109375" customWidth="1"/>
    <col min="7" max="7" width="25.5546875" customWidth="1"/>
    <col min="8" max="8" width="29.33203125" customWidth="1"/>
    <col min="9" max="9" width="29.109375" customWidth="1"/>
    <col min="10" max="10" width="27.6640625" customWidth="1"/>
    <col min="11" max="11" width="23.6640625" customWidth="1"/>
    <col min="12" max="13" width="20.44140625" customWidth="1"/>
    <col min="14" max="14" width="11.88671875" customWidth="1"/>
    <col min="20" max="20" width="17.6640625" customWidth="1"/>
    <col min="21" max="21" width="14.109375" customWidth="1"/>
    <col min="22" max="22" width="24.33203125" customWidth="1"/>
    <col min="23" max="23" width="18.88671875" customWidth="1"/>
    <col min="24" max="24" width="16.6640625" customWidth="1"/>
    <col min="25" max="25" width="13.44140625" customWidth="1"/>
    <col min="26" max="26" width="28.109375" customWidth="1"/>
    <col min="27" max="27" width="33" customWidth="1"/>
    <col min="28" max="31" width="10.109375" customWidth="1"/>
  </cols>
  <sheetData>
    <row r="1" spans="2:20" x14ac:dyDescent="0.3">
      <c r="D1" t="s">
        <v>155</v>
      </c>
    </row>
    <row r="4" spans="2:20" s="1" customFormat="1" x14ac:dyDescent="0.3">
      <c r="B4" s="1" t="s">
        <v>156</v>
      </c>
      <c r="D4" s="21" t="s">
        <v>157</v>
      </c>
      <c r="E4" s="22" t="s">
        <v>158</v>
      </c>
      <c r="F4" s="22" t="s">
        <v>159</v>
      </c>
      <c r="G4" s="22" t="s">
        <v>160</v>
      </c>
      <c r="H4" s="22" t="s">
        <v>161</v>
      </c>
      <c r="I4" s="22" t="s">
        <v>162</v>
      </c>
      <c r="J4" s="22" t="s">
        <v>163</v>
      </c>
      <c r="K4" s="22" t="s">
        <v>164</v>
      </c>
      <c r="L4" s="22" t="s">
        <v>165</v>
      </c>
      <c r="M4" s="22" t="s">
        <v>166</v>
      </c>
      <c r="N4" s="22" t="s">
        <v>167</v>
      </c>
      <c r="O4" s="15" t="s">
        <v>168</v>
      </c>
      <c r="P4" s="22" t="s">
        <v>169</v>
      </c>
      <c r="Q4" s="22" t="s">
        <v>170</v>
      </c>
      <c r="R4" s="22" t="s">
        <v>171</v>
      </c>
      <c r="S4" s="22" t="s">
        <v>172</v>
      </c>
      <c r="T4" s="23" t="s">
        <v>173</v>
      </c>
    </row>
    <row r="5" spans="2:20" ht="16.2" customHeight="1" x14ac:dyDescent="0.3">
      <c r="B5" t="s">
        <v>174</v>
      </c>
      <c r="D5" s="16" t="s">
        <v>157</v>
      </c>
      <c r="E5" s="17" t="s">
        <v>175</v>
      </c>
      <c r="F5" s="17" t="s">
        <v>159</v>
      </c>
      <c r="G5" s="17" t="s">
        <v>176</v>
      </c>
      <c r="H5" s="17" t="s">
        <v>161</v>
      </c>
      <c r="I5" s="17" t="s">
        <v>162</v>
      </c>
      <c r="J5" s="42" t="s">
        <v>163</v>
      </c>
      <c r="K5" s="17" t="s">
        <v>177</v>
      </c>
      <c r="L5" s="17" t="s">
        <v>178</v>
      </c>
      <c r="M5" s="17" t="s">
        <v>166</v>
      </c>
      <c r="N5" s="17" t="s">
        <v>179</v>
      </c>
      <c r="O5" s="17" t="s">
        <v>180</v>
      </c>
      <c r="P5" s="17" t="s">
        <v>181</v>
      </c>
      <c r="Q5" s="17" t="s">
        <v>182</v>
      </c>
      <c r="R5" s="17" t="s">
        <v>171</v>
      </c>
      <c r="S5" s="17" t="s">
        <v>183</v>
      </c>
      <c r="T5" s="14" t="s">
        <v>184</v>
      </c>
    </row>
    <row r="6" spans="2:20" ht="16.2" customHeight="1" x14ac:dyDescent="0.3">
      <c r="B6" t="s">
        <v>185</v>
      </c>
      <c r="D6" s="16"/>
      <c r="E6" s="17"/>
      <c r="F6" s="17"/>
      <c r="G6" s="17" t="s">
        <v>186</v>
      </c>
      <c r="H6" s="17"/>
      <c r="I6" s="17"/>
      <c r="J6" s="17"/>
      <c r="K6" s="17" t="s">
        <v>187</v>
      </c>
      <c r="L6" s="17" t="s">
        <v>188</v>
      </c>
      <c r="M6" s="17"/>
      <c r="N6" s="17" t="s">
        <v>189</v>
      </c>
      <c r="O6" s="17" t="s">
        <v>190</v>
      </c>
      <c r="P6" s="17" t="s">
        <v>191</v>
      </c>
      <c r="Q6" s="17" t="s">
        <v>192</v>
      </c>
      <c r="R6" s="17"/>
      <c r="S6" s="17"/>
      <c r="T6" s="14" t="s">
        <v>193</v>
      </c>
    </row>
    <row r="7" spans="2:20" ht="16.2" customHeight="1" x14ac:dyDescent="0.3">
      <c r="B7" t="s">
        <v>194</v>
      </c>
      <c r="D7" s="16"/>
      <c r="E7" s="17"/>
      <c r="F7" s="17"/>
      <c r="G7" s="17" t="s">
        <v>195</v>
      </c>
      <c r="H7" s="17"/>
      <c r="I7" s="17"/>
      <c r="J7" s="17"/>
      <c r="K7" s="17" t="s">
        <v>196</v>
      </c>
      <c r="L7" s="17" t="s">
        <v>197</v>
      </c>
      <c r="M7" s="17"/>
      <c r="N7" s="17"/>
      <c r="O7" s="17"/>
      <c r="P7" s="17"/>
      <c r="Q7" s="17"/>
      <c r="R7" s="17"/>
      <c r="S7" s="17"/>
      <c r="T7" s="14"/>
    </row>
    <row r="8" spans="2:20" ht="16.2" customHeight="1" x14ac:dyDescent="0.3">
      <c r="B8" t="s">
        <v>198</v>
      </c>
      <c r="D8" s="16"/>
      <c r="E8" s="17"/>
      <c r="F8" s="17"/>
      <c r="G8" s="17"/>
      <c r="H8" s="17"/>
      <c r="I8" s="17"/>
      <c r="J8" s="17"/>
      <c r="K8" s="17" t="s">
        <v>199</v>
      </c>
      <c r="L8" s="17"/>
      <c r="M8" s="17"/>
      <c r="N8" s="17"/>
      <c r="O8" s="17"/>
      <c r="P8" s="17"/>
      <c r="Q8" s="17"/>
      <c r="R8" s="17"/>
      <c r="S8" s="17"/>
      <c r="T8" s="14"/>
    </row>
    <row r="9" spans="2:20" ht="16.2" customHeight="1" x14ac:dyDescent="0.3">
      <c r="B9" t="s">
        <v>200</v>
      </c>
      <c r="D9" s="16"/>
      <c r="E9" s="17"/>
      <c r="F9" s="17"/>
      <c r="G9" s="17"/>
      <c r="H9" s="17"/>
      <c r="I9" s="17"/>
      <c r="J9" s="17"/>
      <c r="K9" s="17" t="s">
        <v>201</v>
      </c>
      <c r="L9" s="17"/>
      <c r="M9" s="17"/>
      <c r="N9" s="17"/>
      <c r="O9" s="17"/>
      <c r="P9" s="17"/>
      <c r="Q9" s="17"/>
      <c r="R9" s="17"/>
      <c r="S9" s="17"/>
      <c r="T9" s="14"/>
    </row>
    <row r="10" spans="2:20" ht="16.2" customHeight="1" x14ac:dyDescent="0.3">
      <c r="B10" t="s">
        <v>202</v>
      </c>
      <c r="D10" s="16"/>
      <c r="E10" s="17"/>
      <c r="F10" s="17"/>
      <c r="G10" s="17"/>
      <c r="H10" s="17"/>
      <c r="I10" s="17"/>
      <c r="J10" s="17"/>
      <c r="K10" s="17"/>
      <c r="L10" s="17"/>
      <c r="M10" s="17"/>
      <c r="N10" s="17"/>
      <c r="O10" s="17"/>
      <c r="P10" s="17"/>
      <c r="Q10" s="17"/>
      <c r="R10" s="17"/>
      <c r="S10" s="17"/>
      <c r="T10" s="14"/>
    </row>
    <row r="11" spans="2:20" ht="16.2" customHeight="1" x14ac:dyDescent="0.3">
      <c r="B11" t="s">
        <v>203</v>
      </c>
      <c r="D11" s="16"/>
      <c r="E11" s="17"/>
      <c r="F11" s="17"/>
      <c r="G11" s="17"/>
      <c r="H11" s="17"/>
      <c r="I11" s="17"/>
      <c r="J11" s="17"/>
      <c r="K11" s="17"/>
      <c r="L11" s="17"/>
      <c r="M11" s="17"/>
      <c r="N11" s="17"/>
      <c r="O11" s="17"/>
      <c r="P11" s="17"/>
      <c r="Q11" s="17"/>
      <c r="R11" s="17"/>
      <c r="S11" s="17"/>
      <c r="T11" s="14"/>
    </row>
    <row r="12" spans="2:20" ht="16.2" customHeight="1" x14ac:dyDescent="0.3">
      <c r="B12" t="s">
        <v>204</v>
      </c>
      <c r="D12" s="16"/>
      <c r="E12" s="17"/>
      <c r="F12" s="17"/>
      <c r="G12" s="17"/>
      <c r="H12" s="17"/>
      <c r="I12" s="17"/>
      <c r="J12" s="17"/>
      <c r="K12" s="17"/>
      <c r="L12" s="17"/>
      <c r="M12" s="17"/>
      <c r="N12" s="17"/>
      <c r="O12" s="17"/>
      <c r="P12" s="17"/>
      <c r="Q12" s="17"/>
      <c r="R12" s="17"/>
      <c r="S12" s="17"/>
      <c r="T12" s="14"/>
    </row>
    <row r="13" spans="2:20" ht="16.2" customHeight="1" x14ac:dyDescent="0.3">
      <c r="B13" t="s">
        <v>205</v>
      </c>
      <c r="D13" s="16"/>
      <c r="E13" s="17"/>
      <c r="F13" s="17"/>
      <c r="G13" s="17"/>
      <c r="H13" s="17"/>
      <c r="I13" s="17"/>
      <c r="J13" s="17"/>
      <c r="K13" s="17"/>
      <c r="L13" s="17"/>
      <c r="M13" s="17"/>
      <c r="N13" s="17"/>
      <c r="O13" s="17"/>
      <c r="P13" s="17"/>
      <c r="Q13" s="17"/>
      <c r="R13" s="17"/>
      <c r="S13" s="17"/>
      <c r="T13" s="14"/>
    </row>
    <row r="14" spans="2:20" ht="16.2" customHeight="1" x14ac:dyDescent="0.3">
      <c r="B14" t="s">
        <v>206</v>
      </c>
      <c r="D14" s="18"/>
      <c r="E14" s="19"/>
      <c r="F14" s="19"/>
      <c r="G14" s="19"/>
      <c r="H14" s="19"/>
      <c r="I14" s="19"/>
      <c r="J14" s="19"/>
      <c r="K14" s="19"/>
      <c r="L14" s="19"/>
      <c r="M14" s="19"/>
      <c r="N14" s="19"/>
      <c r="O14" s="19"/>
      <c r="P14" s="19"/>
      <c r="Q14" s="19"/>
      <c r="R14" s="19"/>
      <c r="S14" s="19"/>
      <c r="T14" s="20"/>
    </row>
    <row r="15" spans="2:20" ht="16.2" customHeight="1" x14ac:dyDescent="0.3">
      <c r="B15" t="s">
        <v>207</v>
      </c>
    </row>
    <row r="16" spans="2:20" ht="16.2" customHeight="1" x14ac:dyDescent="0.3">
      <c r="B16" t="s">
        <v>208</v>
      </c>
    </row>
    <row r="17" spans="2:15" ht="16.2" customHeight="1" x14ac:dyDescent="0.3">
      <c r="B17" t="s">
        <v>209</v>
      </c>
    </row>
    <row r="18" spans="2:15" ht="16.2" customHeight="1" x14ac:dyDescent="0.3">
      <c r="B18" t="s">
        <v>210</v>
      </c>
      <c r="O18" s="17" t="s">
        <v>178</v>
      </c>
    </row>
    <row r="19" spans="2:15" ht="16.2" customHeight="1" x14ac:dyDescent="0.3">
      <c r="B19" t="s">
        <v>211</v>
      </c>
      <c r="D19" t="s">
        <v>212</v>
      </c>
      <c r="O19" s="17" t="s">
        <v>188</v>
      </c>
    </row>
    <row r="20" spans="2:15" ht="16.2" customHeight="1" x14ac:dyDescent="0.3">
      <c r="B20" t="s">
        <v>94</v>
      </c>
      <c r="D20" t="s">
        <v>213</v>
      </c>
      <c r="O20" s="17" t="s">
        <v>197</v>
      </c>
    </row>
    <row r="21" spans="2:15" ht="16.2" customHeight="1" x14ac:dyDescent="0.3">
      <c r="O21" s="17" t="s">
        <v>189</v>
      </c>
    </row>
    <row r="22" spans="2:15" ht="16.2" customHeight="1" x14ac:dyDescent="0.3">
      <c r="D22" t="s">
        <v>214</v>
      </c>
      <c r="O22" s="17" t="s">
        <v>190</v>
      </c>
    </row>
    <row r="23" spans="2:15" ht="16.2" customHeight="1" x14ac:dyDescent="0.3">
      <c r="O23" s="17" t="s">
        <v>191</v>
      </c>
    </row>
    <row r="24" spans="2:15" ht="16.2" customHeight="1" x14ac:dyDescent="0.3">
      <c r="B24" t="s">
        <v>155</v>
      </c>
      <c r="O24" s="17" t="s">
        <v>192</v>
      </c>
    </row>
    <row r="25" spans="2:15" ht="16.2" customHeight="1" x14ac:dyDescent="0.3">
      <c r="B25" s="16" t="s">
        <v>157</v>
      </c>
      <c r="O25" s="14" t="s">
        <v>193</v>
      </c>
    </row>
    <row r="26" spans="2:15" ht="16.2" customHeight="1" x14ac:dyDescent="0.3">
      <c r="B26" s="17" t="s">
        <v>217</v>
      </c>
    </row>
    <row r="27" spans="2:15" ht="16.2" customHeight="1" x14ac:dyDescent="0.3">
      <c r="B27" s="17" t="s">
        <v>158</v>
      </c>
    </row>
    <row r="28" spans="2:15" ht="16.2" customHeight="1" x14ac:dyDescent="0.3">
      <c r="B28" s="17" t="s">
        <v>159</v>
      </c>
    </row>
    <row r="29" spans="2:15" ht="16.2" customHeight="1" x14ac:dyDescent="0.3">
      <c r="B29" s="17" t="s">
        <v>234</v>
      </c>
    </row>
    <row r="30" spans="2:15" ht="16.2" customHeight="1" x14ac:dyDescent="0.3">
      <c r="B30" s="17" t="s">
        <v>233</v>
      </c>
    </row>
    <row r="31" spans="2:15" ht="16.2" customHeight="1" x14ac:dyDescent="0.3">
      <c r="B31" s="17" t="s">
        <v>215</v>
      </c>
    </row>
    <row r="32" spans="2:15" ht="16.2" customHeight="1" x14ac:dyDescent="0.3">
      <c r="B32" s="17" t="s">
        <v>219</v>
      </c>
    </row>
    <row r="33" spans="2:2" ht="16.2" customHeight="1" x14ac:dyDescent="0.3">
      <c r="B33" s="17" t="s">
        <v>161</v>
      </c>
    </row>
    <row r="34" spans="2:2" ht="16.2" customHeight="1" x14ac:dyDescent="0.3">
      <c r="B34" s="17" t="s">
        <v>218</v>
      </c>
    </row>
    <row r="35" spans="2:2" ht="16.2" customHeight="1" x14ac:dyDescent="0.3">
      <c r="B35" s="16" t="s">
        <v>162</v>
      </c>
    </row>
    <row r="36" spans="2:2" ht="16.2" customHeight="1" x14ac:dyDescent="0.3">
      <c r="B36" s="16" t="s">
        <v>220</v>
      </c>
    </row>
    <row r="37" spans="2:2" x14ac:dyDescent="0.3">
      <c r="B37" s="17" t="s">
        <v>221</v>
      </c>
    </row>
    <row r="38" spans="2:2" x14ac:dyDescent="0.3">
      <c r="B38" s="17" t="s">
        <v>190</v>
      </c>
    </row>
    <row r="39" spans="2:2" x14ac:dyDescent="0.3">
      <c r="B39" s="52" t="s">
        <v>231</v>
      </c>
    </row>
    <row r="40" spans="2:2" x14ac:dyDescent="0.3">
      <c r="B40" s="52" t="s">
        <v>232</v>
      </c>
    </row>
    <row r="41" spans="2:2" x14ac:dyDescent="0.3">
      <c r="B41" s="17" t="s">
        <v>197</v>
      </c>
    </row>
    <row r="42" spans="2:2" x14ac:dyDescent="0.3">
      <c r="B42" s="17" t="s">
        <v>178</v>
      </c>
    </row>
    <row r="43" spans="2:2" x14ac:dyDescent="0.3">
      <c r="B43" s="17" t="s">
        <v>188</v>
      </c>
    </row>
    <row r="44" spans="2:2" x14ac:dyDescent="0.3">
      <c r="B44" s="17" t="s">
        <v>240</v>
      </c>
    </row>
    <row r="45" spans="2:2" x14ac:dyDescent="0.3">
      <c r="B45" s="17" t="s">
        <v>222</v>
      </c>
    </row>
    <row r="46" spans="2:2" x14ac:dyDescent="0.3">
      <c r="B46" s="17" t="s">
        <v>225</v>
      </c>
    </row>
    <row r="47" spans="2:2" x14ac:dyDescent="0.3">
      <c r="B47" s="17" t="s">
        <v>223</v>
      </c>
    </row>
    <row r="48" spans="2:2" x14ac:dyDescent="0.3">
      <c r="B48" s="17" t="s">
        <v>237</v>
      </c>
    </row>
    <row r="49" spans="2:2" x14ac:dyDescent="0.3">
      <c r="B49" s="17" t="s">
        <v>238</v>
      </c>
    </row>
    <row r="50" spans="2:2" x14ac:dyDescent="0.3">
      <c r="B50" s="17" t="s">
        <v>224</v>
      </c>
    </row>
    <row r="51" spans="2:2" x14ac:dyDescent="0.3">
      <c r="B51" s="17" t="s">
        <v>226</v>
      </c>
    </row>
    <row r="52" spans="2:2" x14ac:dyDescent="0.3">
      <c r="B52" s="17" t="s">
        <v>227</v>
      </c>
    </row>
    <row r="53" spans="2:2" x14ac:dyDescent="0.3">
      <c r="B53" s="17" t="s">
        <v>163</v>
      </c>
    </row>
    <row r="54" spans="2:2" x14ac:dyDescent="0.3">
      <c r="B54" s="17" t="s">
        <v>181</v>
      </c>
    </row>
    <row r="55" spans="2:2" x14ac:dyDescent="0.3">
      <c r="B55" s="17" t="s">
        <v>191</v>
      </c>
    </row>
    <row r="56" spans="2:2" x14ac:dyDescent="0.3">
      <c r="B56" t="s">
        <v>242</v>
      </c>
    </row>
    <row r="57" spans="2:2" x14ac:dyDescent="0.3">
      <c r="B57" t="s">
        <v>243</v>
      </c>
    </row>
    <row r="58" spans="2:2" x14ac:dyDescent="0.3">
      <c r="B58" s="17" t="s">
        <v>180</v>
      </c>
    </row>
    <row r="59" spans="2:2" x14ac:dyDescent="0.3">
      <c r="B59" s="17" t="s">
        <v>229</v>
      </c>
    </row>
    <row r="60" spans="2:2" x14ac:dyDescent="0.3">
      <c r="B60" s="17" t="s">
        <v>228</v>
      </c>
    </row>
    <row r="61" spans="2:2" x14ac:dyDescent="0.3">
      <c r="B61" s="17" t="s">
        <v>235</v>
      </c>
    </row>
    <row r="62" spans="2:2" x14ac:dyDescent="0.3">
      <c r="B62" s="52" t="s">
        <v>236</v>
      </c>
    </row>
    <row r="63" spans="2:2" x14ac:dyDescent="0.3">
      <c r="B63" s="17" t="s">
        <v>171</v>
      </c>
    </row>
    <row r="64" spans="2:2" x14ac:dyDescent="0.3">
      <c r="B64" s="17" t="s">
        <v>241</v>
      </c>
    </row>
    <row r="65" spans="2:2" x14ac:dyDescent="0.3">
      <c r="B65" s="17" t="s">
        <v>216</v>
      </c>
    </row>
    <row r="66" spans="2:2" x14ac:dyDescent="0.3">
      <c r="B66" s="17" t="s">
        <v>239</v>
      </c>
    </row>
    <row r="67" spans="2:2" x14ac:dyDescent="0.3">
      <c r="B67" s="17" t="s">
        <v>184</v>
      </c>
    </row>
    <row r="68" spans="2:2" x14ac:dyDescent="0.3">
      <c r="B68" s="17" t="s">
        <v>193</v>
      </c>
    </row>
    <row r="69" spans="2:2" x14ac:dyDescent="0.3">
      <c r="B69" s="14" t="s">
        <v>230</v>
      </c>
    </row>
    <row r="70" spans="2:2" x14ac:dyDescent="0.3">
      <c r="B70" s="17"/>
    </row>
  </sheetData>
  <sortState xmlns:xlrd2="http://schemas.microsoft.com/office/spreadsheetml/2017/richdata2" ref="B26:B69">
    <sortCondition ref="B25:B69"/>
  </sortState>
  <phoneticPr fontId="2" type="noConversion"/>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Pivots</vt:lpstr>
      <vt:lpstr>Data Entry</vt:lpstr>
      <vt:lpstr>Dashboard</vt:lpstr>
      <vt:lpstr>Lookups</vt:lpstr>
      <vt:lpstr>Facility Lookups</vt:lpstr>
      <vt:lpstr>ProviderName</vt:lpstr>
      <vt:lpstr>Region</vt:lpstr>
      <vt:lpstr>TotalContacts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VanDonsel, Anne</dc:creator>
  <cp:keywords/>
  <dc:description/>
  <cp:lastModifiedBy>Zoller, Jennifer</cp:lastModifiedBy>
  <cp:revision/>
  <dcterms:created xsi:type="dcterms:W3CDTF">2022-02-18T14:35:47Z</dcterms:created>
  <dcterms:modified xsi:type="dcterms:W3CDTF">2022-07-05T20:01:07Z</dcterms:modified>
  <cp:category/>
  <cp:contentStatus/>
</cp:coreProperties>
</file>