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Cache/pivotCacheDefinition7.xml" ContentType="application/vnd.openxmlformats-officedocument.spreadsheetml.pivotCacheDefinition+xml"/>
  <Override PartName="/xl/pivotCache/pivotCacheDefinition8.xml" ContentType="application/vnd.openxmlformats-officedocument.spreadsheetml.pivotCacheDefinition+xml"/>
  <Override PartName="/xl/pivotCache/pivotCacheDefinition9.xml" ContentType="application/vnd.openxmlformats-officedocument.spreadsheetml.pivotCacheDefinition+xml"/>
  <Override PartName="/xl/pivotCache/pivotCacheDefinition10.xml" ContentType="application/vnd.openxmlformats-officedocument.spreadsheetml.pivotCacheDefinition+xml"/>
  <Override PartName="/xl/pivotCache/pivotCacheDefinition11.xml" ContentType="application/vnd.openxmlformats-officedocument.spreadsheetml.pivotCacheDefinition+xml"/>
  <Override PartName="/xl/pivotCache/pivotCacheDefinition12.xml" ContentType="application/vnd.openxmlformats-officedocument.spreadsheetml.pivotCacheDefinition+xml"/>
  <Override PartName="/xl/pivotCache/pivotCacheDefinition13.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hidePivotFieldList="1" defaultThemeVersion="166925"/>
  <mc:AlternateContent xmlns:mc="http://schemas.openxmlformats.org/markup-compatibility/2006">
    <mc:Choice Requires="x15">
      <x15ac:absPath xmlns:x15ac="http://schemas.microsoft.com/office/spreadsheetml/2010/11/ac" url="S:\Divisional Shares\ADAP\Website\Alcohol_and_Drug_Abuse\Grantees &amp; Contractors\assets_reportingforms\"/>
    </mc:Choice>
  </mc:AlternateContent>
  <xr:revisionPtr revIDLastSave="0" documentId="8_{6D6364C1-3E42-47D7-9AE1-B26F8E43B33F}" xr6:coauthVersionLast="47" xr6:coauthVersionMax="47" xr10:uidLastSave="{00000000-0000-0000-0000-000000000000}"/>
  <bookViews>
    <workbookView xWindow="-108" yWindow="-108" windowWidth="23256" windowHeight="12576" xr2:uid="{2815F21C-13B5-45B0-A259-46C4513B06C0}"/>
  </bookViews>
  <sheets>
    <sheet name="Data entry" sheetId="1" r:id="rId1"/>
    <sheet name="Dashboard" sheetId="9" r:id="rId2"/>
    <sheet name="Pivots" sheetId="11" state="hidden" r:id="rId3"/>
    <sheet name="Instructions" sheetId="12" state="hidden" r:id="rId4"/>
    <sheet name="Facility Lookups" sheetId="13" state="hidden" r:id="rId5"/>
    <sheet name="lookups" sheetId="3" state="hidden" r:id="rId6"/>
  </sheets>
  <definedNames>
    <definedName name="_xlcn.WorksheetConnection_RTA_T5_HospitalDraft021422.xlsmDataEntry1" hidden="1">DataEntry[]</definedName>
    <definedName name="County">lookups!$E$5:$E$20</definedName>
    <definedName name="Gender">lookups!$A$12:$A$15</definedName>
    <definedName name="LastTreatment">lookups!$C$27:$C$29</definedName>
    <definedName name="NotRetainedReason">lookups!$E$36:$E$47</definedName>
    <definedName name="Origination">lookups!#REF!</definedName>
    <definedName name="Partners">lookups!#REF!</definedName>
    <definedName name="ProviderName">'Data entry'!$C$1</definedName>
    <definedName name="Reason3Plus">lookups!$H$5:$H$10</definedName>
    <definedName name="ReasonNotReferred">lookups!$H$24:$H$29</definedName>
    <definedName name="Region">'Data entry'!$C$2</definedName>
    <definedName name="Total_Contacts">'Data entry'!$C$3</definedName>
    <definedName name="YesNoUnsure">lookups!$A$5:$A$7</definedName>
  </definedNames>
  <calcPr calcId="191028"/>
  <pivotCaches>
    <pivotCache cacheId="0" r:id="rId7"/>
    <pivotCache cacheId="1" r:id="rId8"/>
    <pivotCache cacheId="2" r:id="rId9"/>
    <pivotCache cacheId="3" r:id="rId10"/>
    <pivotCache cacheId="4" r:id="rId11"/>
    <pivotCache cacheId="5" r:id="rId12"/>
    <pivotCache cacheId="6" r:id="rId13"/>
    <pivotCache cacheId="7" r:id="rId14"/>
    <pivotCache cacheId="8" r:id="rId15"/>
    <pivotCache cacheId="9" r:id="rId16"/>
    <pivotCache cacheId="10" r:id="rId17"/>
    <pivotCache cacheId="11" r:id="rId18"/>
    <pivotCache cacheId="12" r:id="rId1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DataEntry" name="DataEntry" connection="WorksheetConnection_RTA_T5_Hospital Draft 021422.xlsm!DataEntry"/>
        </x15:modelTables>
        <x15:extLst>
          <ext xmlns:x16="http://schemas.microsoft.com/office/spreadsheetml/2014/11/main" uri="{9835A34E-60A6-4A7C-AAB8-D5F71C897F49}">
            <x16:modelTimeGroupings>
              <x16:modelTimeGrouping tableName="DataEntry" columnName="ED Contact Date" columnId="ED Contact Date">
                <x16:calculatedTimeColumn columnName="ED Contact Date (Year)" columnId="ED Contact Date (Year)" contentType="years" isSelected="1"/>
                <x16:calculatedTimeColumn columnName="ED Contact Date (Quarter)" columnId="ED Contact Date (Quarter)" contentType="quarters" isSelected="1"/>
                <x16:calculatedTimeColumn columnName="ED Contact Date (Month Index)" columnId="ED Contact Date (Month Index)" contentType="monthsindex" isSelected="1"/>
                <x16:calculatedTimeColumn columnName="ED Contact Date (Month)" columnId="ED Contact Date (Month)" contentType="months" isSelected="1"/>
              </x16:modelTimeGrouping>
            </x16:modelTimeGroupings>
          </ext>
        </x15:extLst>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1" i="9" l="1"/>
  <c r="B20" i="9"/>
  <c r="B19" i="9"/>
  <c r="V10" i="1"/>
  <c r="M10" i="1"/>
  <c r="O10" i="1"/>
  <c r="Z10" i="1" s="1"/>
  <c r="P10" i="1"/>
  <c r="Q10" i="1"/>
  <c r="R10" i="1"/>
  <c r="S10" i="1"/>
  <c r="T10" i="1"/>
  <c r="U10" i="1"/>
  <c r="W10" i="1"/>
  <c r="X10" i="1"/>
  <c r="Y10" i="1"/>
  <c r="Y8" i="1" l="1"/>
  <c r="B8" i="1"/>
  <c r="C3" i="1" s="1"/>
  <c r="C20" i="9" s="1"/>
  <c r="C21" i="9" l="1"/>
  <c r="AA3" i="1"/>
  <c r="A2" i="9"/>
  <c r="B22" i="9"/>
  <c r="D8" i="1"/>
  <c r="E8" i="1"/>
  <c r="F8" i="1"/>
  <c r="G8" i="1"/>
  <c r="I8" i="1"/>
  <c r="K8" i="1"/>
  <c r="C8" i="1"/>
  <c r="B13" i="9"/>
  <c r="B12" i="9"/>
  <c r="B5" i="9"/>
  <c r="B23" i="9" l="1"/>
  <c r="C23" i="9" s="1"/>
  <c r="C12" i="9"/>
  <c r="E4" i="9" s="1"/>
  <c r="C13" i="9"/>
  <c r="K4" i="9" s="1"/>
  <c r="AA5" i="1"/>
  <c r="C19" i="9"/>
  <c r="C22" i="9"/>
  <c r="E15" i="9" s="1"/>
  <c r="W8" i="1"/>
  <c r="V8" i="1"/>
  <c r="P8" i="1"/>
  <c r="B14" i="9"/>
  <c r="C14" i="9" s="1"/>
  <c r="X8" i="1" l="1"/>
  <c r="X1" i="1" s="1"/>
  <c r="AA6" i="1" s="1"/>
  <c r="B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VanDonsel, Anne</author>
  </authors>
  <commentList>
    <comment ref="B9" authorId="0" shapeId="0" xr:uid="{129EDF89-124C-443C-9469-1B0192670EBC}">
      <text>
        <r>
          <rPr>
            <sz val="9"/>
            <color indexed="81"/>
            <rFont val="Tahoma"/>
            <family val="2"/>
          </rPr>
          <t xml:space="preserve">Patient's hospital Medical Record Number (MRN) 
</t>
        </r>
      </text>
    </comment>
    <comment ref="C9" authorId="0" shapeId="0" xr:uid="{62D26B07-1BFE-4114-8026-86BFE1B8078E}">
      <text>
        <r>
          <rPr>
            <sz val="9"/>
            <color indexed="81"/>
            <rFont val="Tahoma"/>
            <family val="2"/>
          </rPr>
          <t>Patient's age at date of contact</t>
        </r>
      </text>
    </comment>
    <comment ref="D9" authorId="0" shapeId="0" xr:uid="{2CE9452B-A38B-43E9-80C0-249908E01BFA}">
      <text>
        <r>
          <rPr>
            <sz val="9"/>
            <color indexed="81"/>
            <rFont val="Tahoma"/>
            <family val="2"/>
          </rPr>
          <t xml:space="preserve">Select client's county of residence or choose out of state
</t>
        </r>
      </text>
    </comment>
    <comment ref="E9" authorId="0" shapeId="0" xr:uid="{93DF4B78-D844-4E59-986B-8A9511BC3DE6}">
      <text>
        <r>
          <rPr>
            <sz val="9"/>
            <color indexed="81"/>
            <rFont val="Tahoma"/>
            <family val="2"/>
          </rPr>
          <t>Select the option that best describes patient's gender identity</t>
        </r>
      </text>
    </comment>
    <comment ref="F9" authorId="0" shapeId="0" xr:uid="{3ACE8259-6B4D-4D4D-B1D5-661A0967AC76}">
      <text>
        <r>
          <rPr>
            <sz val="9"/>
            <color indexed="81"/>
            <rFont val="Tahoma"/>
            <family val="2"/>
          </rPr>
          <t>Enter the date of the patient visit</t>
        </r>
      </text>
    </comment>
    <comment ref="G9" authorId="0" shapeId="0" xr:uid="{574DE229-5FB1-4209-B9EA-1110AC3EFF66}">
      <text>
        <r>
          <rPr>
            <sz val="9"/>
            <color indexed="81"/>
            <rFont val="Tahoma"/>
            <family val="2"/>
          </rPr>
          <t xml:space="preserve">Select the best option from the list below.
</t>
        </r>
      </text>
    </comment>
    <comment ref="H9" authorId="0" shapeId="0" xr:uid="{50C4BD39-6795-47E6-9A13-7327FEE9DE21}">
      <text>
        <r>
          <rPr>
            <sz val="9"/>
            <color indexed="81"/>
            <rFont val="Tahoma"/>
            <family val="2"/>
          </rPr>
          <t>Select reason why patient wasn't referred or indicate the person was referred</t>
        </r>
      </text>
    </comment>
    <comment ref="I9" authorId="0" shapeId="0" xr:uid="{70D1FC8C-990C-4E63-9114-00E3112F5A86}">
      <text>
        <r>
          <rPr>
            <sz val="9"/>
            <color indexed="81"/>
            <rFont val="Tahoma"/>
            <family val="2"/>
          </rPr>
          <t xml:space="preserve">Select the best option from the list below.
</t>
        </r>
      </text>
    </comment>
    <comment ref="J9" authorId="0" shapeId="0" xr:uid="{A445735D-1D03-42B2-B9BE-E33ABDCCF2CB}">
      <text>
        <r>
          <rPr>
            <sz val="9"/>
            <color indexed="81"/>
            <rFont val="Tahoma"/>
            <family val="2"/>
          </rPr>
          <t>Indicate the reason ambulatory withdrawal medicatins were not provided.</t>
        </r>
      </text>
    </comment>
    <comment ref="K9" authorId="0" shapeId="0" xr:uid="{9A652CBC-0844-4AA2-929A-5EFBFE31DCDA}">
      <text>
        <r>
          <rPr>
            <sz val="9"/>
            <color indexed="81"/>
            <rFont val="Tahoma"/>
            <family val="2"/>
          </rPr>
          <t>Enter the date the patient is scheduled to arrive at treatment provider</t>
        </r>
      </text>
    </comment>
    <comment ref="L9" authorId="0" shapeId="0" xr:uid="{EB1825F0-3343-4FB7-9640-EC5A6CF13CDC}">
      <text>
        <r>
          <rPr>
            <sz val="9"/>
            <color indexed="81"/>
            <rFont val="Tahoma"/>
            <family val="2"/>
          </rPr>
          <t>Select the treatment provider the patient has been referred to</t>
        </r>
      </text>
    </comment>
    <comment ref="M9" authorId="0" shapeId="0" xr:uid="{C7E09BCE-F0AC-42DC-B0F8-97BDEDF2081D}">
      <text>
        <r>
          <rPr>
            <sz val="9"/>
            <color indexed="81"/>
            <rFont val="Tahoma"/>
            <family val="2"/>
          </rPr>
          <t>This will automatically calculate - fix the dates if it says "check dates"</t>
        </r>
      </text>
    </comment>
    <comment ref="N9" authorId="0" shapeId="0" xr:uid="{18824C2E-1428-45A8-8FED-B1CD14D56AD9}">
      <text>
        <r>
          <rPr>
            <sz val="9"/>
            <color indexed="81"/>
            <rFont val="Tahoma"/>
            <family val="2"/>
          </rPr>
          <t xml:space="preserve">Add any additional information here.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45F00F7-B9FB-424B-8903-B8F66EA0C22D}"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6857326B-5AB6-423C-A715-751603054F44}" name="WorksheetConnection_RTA_T5_Hospital Draft 021422.xlsm!DataEntry" type="102" refreshedVersion="8" minRefreshableVersion="5">
    <extLst>
      <ext xmlns:x15="http://schemas.microsoft.com/office/spreadsheetml/2010/11/main" uri="{DE250136-89BD-433C-8126-D09CA5730AF9}">
        <x15:connection id="DataEntry" autoDelete="1">
          <x15:rangePr sourceName="_xlcn.WorksheetConnection_RTA_T5_HospitalDraft021422.xlsmDataEntry1"/>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ThisWorkbookDataModel"/>
    <s v="{[DataEntry].[Did you refer or offer patient a referral for AUD assessment/ treatment].[All]}"/>
  </metadataStrings>
  <mdxMetadata count="1">
    <mdx n="0" f="s">
      <ms ns="1" c="0"/>
    </mdx>
  </mdxMetadata>
  <valueMetadata count="1">
    <bk>
      <rc t="1" v="0"/>
    </bk>
  </valueMetadata>
</metadata>
</file>

<file path=xl/sharedStrings.xml><?xml version="1.0" encoding="utf-8"?>
<sst xmlns="http://schemas.openxmlformats.org/spreadsheetml/2006/main" count="493" uniqueCount="235">
  <si>
    <t>Hospital:</t>
  </si>
  <si>
    <r>
      <t xml:space="preserve">&lt;====  Select </t>
    </r>
    <r>
      <rPr>
        <b/>
        <sz val="14"/>
        <color theme="1"/>
        <rFont val="Calibri"/>
        <family val="2"/>
        <scheme val="minor"/>
      </rPr>
      <t>provider organization</t>
    </r>
    <r>
      <rPr>
        <sz val="14"/>
        <color theme="1"/>
        <rFont val="Calibri"/>
        <family val="2"/>
        <scheme val="minor"/>
      </rPr>
      <t xml:space="preserve"> from the dropdown in the green highlighted cell</t>
    </r>
  </si>
  <si>
    <t>Total Errors</t>
  </si>
  <si>
    <t>Region:</t>
  </si>
  <si>
    <r>
      <t xml:space="preserve">&lt;====  Select </t>
    </r>
    <r>
      <rPr>
        <b/>
        <sz val="14"/>
        <color theme="1"/>
        <rFont val="Calibri"/>
        <family val="2"/>
        <scheme val="minor"/>
      </rPr>
      <t>region</t>
    </r>
    <r>
      <rPr>
        <sz val="14"/>
        <color theme="1"/>
        <rFont val="Calibri"/>
        <family val="2"/>
        <scheme val="minor"/>
      </rPr>
      <t xml:space="preserve"> from the dropdown in the blue highlighted cell</t>
    </r>
  </si>
  <si>
    <t>Contacts:</t>
  </si>
  <si>
    <t>Colums where data entry occurs</t>
  </si>
  <si>
    <t>Cells highlighted in mustard color indicate missing or incorrect data - correct them before submitting or reporting</t>
  </si>
  <si>
    <t>Total Data Entry Cells</t>
  </si>
  <si>
    <t>Note: Use the dropdowns!  If you don't, reporting won't be accurate.  Use the comments field to clarify.  Columns with blue headers are autocalculating fields.  If you hover over the column titles there is additional information available.</t>
  </si>
  <si>
    <t>THESE ARE ALL CALCULATED FIELDS AND WILL BE HIDDEN FROM USERS</t>
  </si>
  <si>
    <t>Error rate</t>
  </si>
  <si>
    <t xml:space="preserve">Patient's Hospital Medical Record Number </t>
  </si>
  <si>
    <t>Age</t>
  </si>
  <si>
    <t>Client County of Residence</t>
  </si>
  <si>
    <t>Gender</t>
  </si>
  <si>
    <t>ED Contact Date</t>
  </si>
  <si>
    <t>Did you refer or offer patient a referral for AUD assessment/ treatment</t>
  </si>
  <si>
    <t>Reason  patient was not referred for AUD assessment/ treatment</t>
  </si>
  <si>
    <t>Were medications to treat AUD or for detox provided?  List medications in the comments</t>
  </si>
  <si>
    <t>If no, reason no  medications to treat AUD or detox provided</t>
  </si>
  <si>
    <t>Date Patient Is to Arrive at AUD Treatment Provider</t>
  </si>
  <si>
    <t>Referral Location</t>
  </si>
  <si>
    <t># Days between ED and scheduled treatment
(auto calculated)</t>
  </si>
  <si>
    <t>Comments</t>
  </si>
  <si>
    <t>First Contact to Scheduled Treatment Date Category</t>
  </si>
  <si>
    <t>Reason patient not referred</t>
  </si>
  <si>
    <t>RecordID</t>
  </si>
  <si>
    <t>Client Gender</t>
  </si>
  <si>
    <t>Client County</t>
  </si>
  <si>
    <t>Autocalculate - Age Range</t>
  </si>
  <si>
    <t>Did patient receive  medication to treat AUD or detox?</t>
  </si>
  <si>
    <t>Reason for no detox or Treatment medications</t>
  </si>
  <si>
    <t>Where referred</t>
  </si>
  <si>
    <t>Provider Name</t>
  </si>
  <si>
    <t>Region</t>
  </si>
  <si>
    <t>Target Calculation:  Three or fewer days</t>
  </si>
  <si>
    <t>Rapid Access to AUD Referral and Ambulatory Withdrawal Management Medications in the Emergency Department</t>
  </si>
  <si>
    <t>Percent of Total Contacts Resulting in a Referral in Three or Fewer Days by Quarter</t>
  </si>
  <si>
    <t>Total Contacts:</t>
  </si>
  <si>
    <t>Data Entry Error Rate:</t>
  </si>
  <si>
    <t>Referrals for AUD Assessment</t>
  </si>
  <si>
    <t>Contacts</t>
  </si>
  <si>
    <t>Percent</t>
  </si>
  <si>
    <t>Referred</t>
  </si>
  <si>
    <t>Not referred</t>
  </si>
  <si>
    <t>Data errors</t>
  </si>
  <si>
    <t>Number of AUD Emergency Department Contacts per Month</t>
  </si>
  <si>
    <t>Percent of Total Contacts Resulting in a Referral in Three or Fewer Days by Month</t>
  </si>
  <si>
    <t>Use of Medication to Treat AUD or Support Detox</t>
  </si>
  <si>
    <t>Detox Meds</t>
  </si>
  <si>
    <t>AUD Meds</t>
  </si>
  <si>
    <t>Detox &amp; AUD Meds</t>
  </si>
  <si>
    <t>Did not receive medications</t>
  </si>
  <si>
    <t>Data Error</t>
  </si>
  <si>
    <t>Locations where patients are referred for AUD Assessment</t>
  </si>
  <si>
    <t>AUD Assessment Referral Status by Gender</t>
  </si>
  <si>
    <t>AUD Assessment Referral Status by Age</t>
  </si>
  <si>
    <t>Note:  Missing Data is categorized</t>
  </si>
  <si>
    <t>as not meeting the target</t>
  </si>
  <si>
    <t>Partner</t>
  </si>
  <si>
    <t># Referred</t>
  </si>
  <si>
    <t>Ukn</t>
  </si>
  <si>
    <t>No</t>
  </si>
  <si>
    <t>Yes</t>
  </si>
  <si>
    <t>Total</t>
  </si>
  <si>
    <t>All</t>
  </si>
  <si>
    <t>Number Referred</t>
  </si>
  <si>
    <t>(blank)</t>
  </si>
  <si>
    <t>Community Health Centers of Rutland</t>
  </si>
  <si>
    <t>Female</t>
  </si>
  <si>
    <t>&lt;20</t>
  </si>
  <si>
    <t>Data not entered</t>
  </si>
  <si>
    <t>Male</t>
  </si>
  <si>
    <t>20-29</t>
  </si>
  <si>
    <t>Grace House - Rutland</t>
  </si>
  <si>
    <t>Other Gender</t>
  </si>
  <si>
    <t>30-39</t>
  </si>
  <si>
    <t>HowardCenter - Act 1/Bridge</t>
  </si>
  <si>
    <t>Not Asked</t>
  </si>
  <si>
    <t>40-49</t>
  </si>
  <si>
    <t>Other (Enter facility in comments)</t>
  </si>
  <si>
    <t>50-59</t>
  </si>
  <si>
    <t>Patient not referred</t>
  </si>
  <si>
    <t>Refused</t>
  </si>
  <si>
    <t>60 or more</t>
  </si>
  <si>
    <t>Rutland MH/Evergreen Substance Abuse Services</t>
  </si>
  <si>
    <t>Age Not Recorded</t>
  </si>
  <si>
    <t>Serenity House - Wallingford</t>
  </si>
  <si>
    <t>Valley Vista - Bradford</t>
  </si>
  <si>
    <t>Grand Total</t>
  </si>
  <si>
    <t>Count of Patient's Hospital Medical Record Number</t>
  </si>
  <si>
    <t>1 to 3 days</t>
  </si>
  <si>
    <t>Date error</t>
  </si>
  <si>
    <t>Already in care</t>
  </si>
  <si>
    <t>Offered and patient declined</t>
  </si>
  <si>
    <t>Recovery supports only</t>
  </si>
  <si>
    <t>Not clinically appropriate</t>
  </si>
  <si>
    <t>ED Contact Date (Year)</t>
  </si>
  <si>
    <t>ED Contact Date (Month)</t>
  </si>
  <si>
    <t>2022</t>
  </si>
  <si>
    <t>Jul</t>
  </si>
  <si>
    <t>Aug</t>
  </si>
  <si>
    <t>Sep</t>
  </si>
  <si>
    <t>ED Contact Date (Quarter)</t>
  </si>
  <si>
    <t>3 or fewer days</t>
  </si>
  <si>
    <t>Did not meet target</t>
  </si>
  <si>
    <t>Qtr3</t>
  </si>
  <si>
    <t>Instructions and general information</t>
  </si>
  <si>
    <t>Upon opening, you will be asked if you want to enable macros.  Please do -- if you don't you won't be able to use the button to update the charts on the dashboard.</t>
  </si>
  <si>
    <t>This data collection tool is designed with grant reporting, federal reporting, and program evaluation in mind.  Please use it as designed.</t>
  </si>
  <si>
    <t>Sexual orientation, race, ethnicity, pregnancy status, and number of minor childern are asked for reporting to our federal funders and will be used as cross-site aggregated numbers.</t>
  </si>
  <si>
    <t>Please limit data entry to the dropdowns to optimize reporting and for consistency across sites -- if you must clarify, use the comments field.</t>
  </si>
  <si>
    <t>When a field is highlighted in a mustard color in the data entry table table, it is an indication that data is missing or incorrect.  Please correct these errors before submitting to ADAP.  Spreadsheets with excessive errors will be returned for corrections.</t>
  </si>
  <si>
    <t>Please edit only in the "Data Entry" tab.</t>
  </si>
  <si>
    <t>Please back up your spreadsheet regularly.  If you lose your data, we can only return the most recent spreadsheet you sent to us which won't have your most recent data.</t>
  </si>
  <si>
    <t>If you have questions about this form, please contact Anne.VanDonsel@vermont.gov.</t>
  </si>
  <si>
    <t>RTA Regions and associated hospitals and treatment facilities</t>
  </si>
  <si>
    <t>Have Clinical Program Managers review locations</t>
  </si>
  <si>
    <t>Brattleboro Memorial Hospital</t>
  </si>
  <si>
    <t>Central Vermont Medical Center</t>
  </si>
  <si>
    <t>Copley Hospital</t>
  </si>
  <si>
    <t>Gifford Hospital &amp; Addiction Medicine</t>
  </si>
  <si>
    <t>Grace Cottage</t>
  </si>
  <si>
    <t>Mt. Ascutney Hospital &amp; Health System</t>
  </si>
  <si>
    <t>North Country Hospital</t>
  </si>
  <si>
    <t>Northwestern Vermont Medical Center</t>
  </si>
  <si>
    <t>Northeastern Vermont Regional Hospital</t>
  </si>
  <si>
    <t>Porter Medical Center</t>
  </si>
  <si>
    <t>Rutland Regional Medical Center</t>
  </si>
  <si>
    <t>Southwestern VT Medical Center</t>
  </si>
  <si>
    <t>Springfield Hospital</t>
  </si>
  <si>
    <t>UVMMC</t>
  </si>
  <si>
    <t>Vermont State Hospital</t>
  </si>
  <si>
    <t>Other</t>
  </si>
  <si>
    <t>Brattleboro Retreat</t>
  </si>
  <si>
    <t>Central Vermont Substance Abuse Services</t>
  </si>
  <si>
    <t>Lamoille Health Partners (formerly Behavioral Health/Wellness)</t>
  </si>
  <si>
    <t>HowardCenter - FGI</t>
  </si>
  <si>
    <t>Counseling Services of Addison County, Inc.</t>
  </si>
  <si>
    <t>United Counseling Services of Bennington County, Inc.</t>
  </si>
  <si>
    <t>HowardCenter - Pine St</t>
  </si>
  <si>
    <t>Savida - Bennington</t>
  </si>
  <si>
    <t>Bradford Psychiatric Assoc</t>
  </si>
  <si>
    <t>Savida - Colchester</t>
  </si>
  <si>
    <t>Valley Vista - Vergennes</t>
  </si>
  <si>
    <t>Grace Cottage - Inpatient</t>
  </si>
  <si>
    <t>Dr. Fred Lord</t>
  </si>
  <si>
    <t>VT State Hospital - Inpatient</t>
  </si>
  <si>
    <t>North Country Hospital - Inpatient</t>
  </si>
  <si>
    <t>NW VT Medical Center -  Inpatient</t>
  </si>
  <si>
    <t>NE VT Regional Hospital - Inpatient</t>
  </si>
  <si>
    <t>Porter - Inpatient</t>
  </si>
  <si>
    <t>CVMC - Inpatient</t>
  </si>
  <si>
    <t>Copley - Inpatient</t>
  </si>
  <si>
    <t>Gifford - Inpatient</t>
  </si>
  <si>
    <t>SW VT Medical Center - Inpatient</t>
  </si>
  <si>
    <t>Brattleboro Memorial - Inpatient</t>
  </si>
  <si>
    <t>RRMC - Inpatient</t>
  </si>
  <si>
    <t>Mt Ascutney Hospital - Inpatient</t>
  </si>
  <si>
    <t>Springfield Hospital - Inpatient</t>
  </si>
  <si>
    <t>UVMMC - Inpatient</t>
  </si>
  <si>
    <t>This is the formula for the data validation used in the provider dropdowns on the data entry page:  =OFFSET('Facility Lookups'!$A$4,1,MATCH(ProviderName,'Facility Lookups'!$A$4:$P$4,0)-1,COUNTA(OFFSET('Facility Lookups'!$A$4,1,MATCH(ProviderName,'Facility Lookups'!$A$4:$P$4,0)-1,20)),1)</t>
  </si>
  <si>
    <t>Note:  If there are more than 20 providers for a hospital, the formula will have to be increased from 20 to a higher number and the data validation will need to be updated</t>
  </si>
  <si>
    <t>How do do this:  https://www.youtube.com/watch?v=7mo4COng7Sg</t>
  </si>
  <si>
    <t>Yes/No/Blank</t>
  </si>
  <si>
    <t>County</t>
  </si>
  <si>
    <t>Kids</t>
  </si>
  <si>
    <t>Addison</t>
  </si>
  <si>
    <t>Yes/No/N/A</t>
  </si>
  <si>
    <t>Bennington</t>
  </si>
  <si>
    <t>Unsure</t>
  </si>
  <si>
    <t>Caledonia</t>
  </si>
  <si>
    <t>Chittenden</t>
  </si>
  <si>
    <t>N/A</t>
  </si>
  <si>
    <t>Essex</t>
  </si>
  <si>
    <t>Did not ask</t>
  </si>
  <si>
    <t>Franklin</t>
  </si>
  <si>
    <t>Refused to answer</t>
  </si>
  <si>
    <t>Gender Category</t>
  </si>
  <si>
    <t>Grand Isle</t>
  </si>
  <si>
    <t>Lamoille</t>
  </si>
  <si>
    <t>Orange</t>
  </si>
  <si>
    <t>Non-binary</t>
  </si>
  <si>
    <t>Orleans</t>
  </si>
  <si>
    <t>Transgender Female</t>
  </si>
  <si>
    <t>Rutland</t>
  </si>
  <si>
    <t>Reason no ambulatory meds</t>
  </si>
  <si>
    <t>Transgender Male</t>
  </si>
  <si>
    <t>Washington</t>
  </si>
  <si>
    <t>Gender Non-conforming</t>
  </si>
  <si>
    <t>Windham</t>
  </si>
  <si>
    <t>Not offered to patient</t>
  </si>
  <si>
    <t>Windsor</t>
  </si>
  <si>
    <t>Homeless</t>
  </si>
  <si>
    <t>Person received medication</t>
  </si>
  <si>
    <t>Out of State</t>
  </si>
  <si>
    <t>Sexual Orientation</t>
  </si>
  <si>
    <t>Reason not referred for assessment/treatment</t>
  </si>
  <si>
    <t>Gay or Lesbian</t>
  </si>
  <si>
    <t>Race</t>
  </si>
  <si>
    <t>Race Category</t>
  </si>
  <si>
    <t>Patient received referral</t>
  </si>
  <si>
    <t>Heterosexual or Straight</t>
  </si>
  <si>
    <t>White</t>
  </si>
  <si>
    <t>Bisexual</t>
  </si>
  <si>
    <t>Black or African American</t>
  </si>
  <si>
    <t>BIPOC</t>
  </si>
  <si>
    <t>Something else</t>
  </si>
  <si>
    <t>Asian</t>
  </si>
  <si>
    <t>More than One Race</t>
  </si>
  <si>
    <t>American Indian or Alaska Native</t>
  </si>
  <si>
    <t>Native Hawaiian or Pacific Islandander</t>
  </si>
  <si>
    <t>Some Other Race</t>
  </si>
  <si>
    <t>Were Medications used?</t>
  </si>
  <si>
    <t>Ethnicity</t>
  </si>
  <si>
    <t>Yes, to treat AUD</t>
  </si>
  <si>
    <t>Not Hispanic, Latino/a/x, or of Spanish origin</t>
  </si>
  <si>
    <t>Yes, meds for detox</t>
  </si>
  <si>
    <t>Hispanic, Latino/a/x, or of Spanish origin</t>
  </si>
  <si>
    <t>Yes, meds for AUD and detox</t>
  </si>
  <si>
    <t>Essex/Orleans</t>
  </si>
  <si>
    <t>Franklin/Grand Isle</t>
  </si>
  <si>
    <t>HCRS Brattleboro/Bellows Falls</t>
  </si>
  <si>
    <t>HCRS Springfield Hartford</t>
  </si>
  <si>
    <t>Clara Martin - Wilder</t>
  </si>
  <si>
    <t>Treatment Assoc - Montpelier</t>
  </si>
  <si>
    <t>Treatment Assoc - Morrisville</t>
  </si>
  <si>
    <t>Clara Martin - Bradford/Randolph</t>
  </si>
  <si>
    <t>Northeast Kingdom Human Services - Newport</t>
  </si>
  <si>
    <t>Northeast Kingdom Human Services - St. Johnsbury</t>
  </si>
  <si>
    <t>UVMMC Primary Care</t>
  </si>
  <si>
    <t>UVMMC - Day One</t>
  </si>
  <si>
    <t>Savida - St. Johnsbury</t>
  </si>
  <si>
    <t>Savida - Newport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</si>
</sst>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9" x14ac:knownFonts="1">
    <font>
      <sz val="11"/>
      <color theme="1"/>
      <name val="Calibri"/>
      <family val="2"/>
      <scheme val="minor"/>
    </font>
    <font>
      <b/>
      <sz val="11"/>
      <color theme="1"/>
      <name val="Calibri"/>
      <family val="2"/>
      <scheme val="minor"/>
    </font>
    <font>
      <sz val="9"/>
      <color indexed="81"/>
      <name val="Tahoma"/>
      <family val="2"/>
    </font>
    <font>
      <sz val="8"/>
      <name val="Calibri"/>
      <family val="2"/>
      <scheme val="minor"/>
    </font>
    <font>
      <sz val="9"/>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sz val="14"/>
      <color theme="0"/>
      <name val="Calibri"/>
      <family val="2"/>
      <scheme val="minor"/>
    </font>
    <font>
      <i/>
      <sz val="11"/>
      <color theme="0"/>
      <name val="Calibri"/>
      <family val="2"/>
      <scheme val="minor"/>
    </font>
    <font>
      <b/>
      <sz val="12"/>
      <color theme="0"/>
      <name val="Calibri"/>
      <family val="2"/>
      <scheme val="minor"/>
    </font>
    <font>
      <sz val="18"/>
      <color theme="0"/>
      <name val="Calibri"/>
      <family val="2"/>
      <scheme val="minor"/>
    </font>
    <font>
      <b/>
      <i/>
      <sz val="22"/>
      <color theme="0"/>
      <name val="Calibri"/>
      <family val="2"/>
      <scheme val="minor"/>
    </font>
    <font>
      <b/>
      <sz val="18"/>
      <color theme="0"/>
      <name val="Calibri"/>
      <family val="2"/>
      <scheme val="minor"/>
    </font>
    <font>
      <b/>
      <sz val="14"/>
      <color theme="1"/>
      <name val="Calibri"/>
      <family val="2"/>
      <scheme val="minor"/>
    </font>
    <font>
      <sz val="14"/>
      <color theme="1"/>
      <name val="Calibri"/>
      <family val="2"/>
      <scheme val="minor"/>
    </font>
    <font>
      <sz val="16"/>
      <color theme="1"/>
      <name val="Calibri"/>
      <family val="2"/>
      <scheme val="minor"/>
    </font>
    <font>
      <sz val="11"/>
      <color rgb="FF000000"/>
      <name val="Calibri"/>
      <family val="2"/>
    </font>
  </fonts>
  <fills count="10">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3"/>
        <bgColor indexed="64"/>
      </patternFill>
    </fill>
    <fill>
      <patternFill patternType="solid">
        <fgColor theme="7"/>
        <bgColor theme="7"/>
      </patternFill>
    </fill>
    <fill>
      <patternFill patternType="solid">
        <fgColor rgb="FFFFFF00"/>
        <bgColor indexed="64"/>
      </patternFill>
    </fill>
    <fill>
      <patternFill patternType="solid">
        <fgColor theme="8" tint="0.59996337778862885"/>
        <bgColor indexed="64"/>
      </patternFill>
    </fill>
  </fills>
  <borders count="11">
    <border>
      <left/>
      <right/>
      <top/>
      <bottom/>
      <diagonal/>
    </border>
    <border>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7"/>
      </left>
      <right/>
      <top style="thin">
        <color theme="7"/>
      </top>
      <bottom/>
      <diagonal/>
    </border>
    <border>
      <left/>
      <right style="thin">
        <color theme="7"/>
      </right>
      <top style="thin">
        <color theme="7"/>
      </top>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
      <left/>
      <right/>
      <top style="thin">
        <color theme="7"/>
      </top>
      <bottom/>
      <diagonal/>
    </border>
    <border>
      <left/>
      <right/>
      <top style="thin">
        <color theme="7"/>
      </top>
      <bottom style="thin">
        <color theme="7"/>
      </bottom>
      <diagonal/>
    </border>
    <border>
      <left style="thin">
        <color theme="7"/>
      </left>
      <right/>
      <top/>
      <bottom/>
      <diagonal/>
    </border>
  </borders>
  <cellStyleXfs count="2">
    <xf numFmtId="0" fontId="0" fillId="0" borderId="0"/>
    <xf numFmtId="9" fontId="5" fillId="0" borderId="0" applyFont="0" applyFill="0" applyBorder="0" applyAlignment="0" applyProtection="0"/>
  </cellStyleXfs>
  <cellXfs count="87">
    <xf numFmtId="0" fontId="0" fillId="0" borderId="0" xfId="0"/>
    <xf numFmtId="0" fontId="0" fillId="0" borderId="0" xfId="0" applyAlignment="1">
      <alignment wrapText="1"/>
    </xf>
    <xf numFmtId="0" fontId="0" fillId="2" borderId="0" xfId="0" applyFill="1"/>
    <xf numFmtId="0" fontId="1" fillId="0" borderId="0" xfId="0" applyFont="1"/>
    <xf numFmtId="0" fontId="0" fillId="0" borderId="0" xfId="0" applyAlignment="1">
      <alignment horizontal="center"/>
    </xf>
    <xf numFmtId="1" fontId="0" fillId="0" borderId="0" xfId="0" applyNumberFormat="1" applyAlignment="1">
      <alignment horizontal="center"/>
    </xf>
    <xf numFmtId="14" fontId="0" fillId="0" borderId="0" xfId="0" applyNumberFormat="1" applyAlignment="1">
      <alignment horizontal="center"/>
    </xf>
    <xf numFmtId="0" fontId="1" fillId="2" borderId="0" xfId="0" applyFont="1" applyFill="1"/>
    <xf numFmtId="0" fontId="0" fillId="0" borderId="0" xfId="0" applyNumberFormat="1"/>
    <xf numFmtId="0" fontId="0" fillId="0" borderId="0" xfId="0" applyAlignment="1">
      <alignment horizontal="right"/>
    </xf>
    <xf numFmtId="1" fontId="0" fillId="3" borderId="0" xfId="0" applyNumberFormat="1" applyFill="1" applyAlignment="1">
      <alignment horizontal="center" wrapText="1"/>
    </xf>
    <xf numFmtId="0" fontId="0" fillId="3" borderId="0" xfId="0" applyFill="1" applyAlignment="1">
      <alignment wrapText="1"/>
    </xf>
    <xf numFmtId="0" fontId="0" fillId="0" borderId="0" xfId="0" pivotButton="1"/>
    <xf numFmtId="0" fontId="0" fillId="0" borderId="0" xfId="0" applyAlignment="1">
      <alignment horizontal="left"/>
    </xf>
    <xf numFmtId="0" fontId="0" fillId="0" borderId="0" xfId="0" applyFont="1"/>
    <xf numFmtId="0" fontId="0" fillId="0" borderId="0" xfId="0" applyAlignment="1">
      <alignment horizontal="left" wrapText="1"/>
    </xf>
    <xf numFmtId="0" fontId="0" fillId="0" borderId="0" xfId="0" applyAlignment="1">
      <alignment horizontal="center" wrapText="1"/>
    </xf>
    <xf numFmtId="0" fontId="4" fillId="0" borderId="0" xfId="0" applyFont="1" applyAlignment="1">
      <alignment wrapText="1"/>
    </xf>
    <xf numFmtId="9" fontId="0" fillId="0" borderId="0" xfId="1" applyFont="1"/>
    <xf numFmtId="1" fontId="0" fillId="0" borderId="0" xfId="0" applyNumberFormat="1"/>
    <xf numFmtId="0" fontId="7" fillId="6" borderId="0" xfId="0" applyFont="1" applyFill="1"/>
    <xf numFmtId="0" fontId="7" fillId="6" borderId="0" xfId="0" applyFont="1" applyFill="1" applyAlignment="1">
      <alignment horizontal="centerContinuous" wrapText="1"/>
    </xf>
    <xf numFmtId="0" fontId="7" fillId="6" borderId="0" xfId="0" applyFont="1" applyFill="1" applyAlignment="1">
      <alignment wrapText="1"/>
    </xf>
    <xf numFmtId="0" fontId="9" fillId="6" borderId="0" xfId="0" applyFont="1" applyFill="1" applyAlignment="1">
      <alignment horizontal="centerContinuous"/>
    </xf>
    <xf numFmtId="0" fontId="6" fillId="6" borderId="0" xfId="0" applyFont="1" applyFill="1"/>
    <xf numFmtId="0" fontId="6" fillId="6" borderId="0" xfId="0" applyFont="1" applyFill="1" applyAlignment="1">
      <alignment wrapText="1"/>
    </xf>
    <xf numFmtId="0" fontId="7" fillId="6" borderId="0" xfId="0" applyFont="1" applyFill="1" applyAlignment="1">
      <alignment horizontal="center"/>
    </xf>
    <xf numFmtId="9" fontId="10" fillId="6" borderId="0" xfId="1" applyFont="1" applyFill="1" applyAlignment="1">
      <alignment horizontal="center"/>
    </xf>
    <xf numFmtId="0" fontId="7" fillId="6" borderId="0" xfId="0" applyFont="1" applyFill="1" applyAlignment="1">
      <alignment horizontal="centerContinuous"/>
    </xf>
    <xf numFmtId="0" fontId="11" fillId="6" borderId="0" xfId="0" applyFont="1" applyFill="1" applyAlignment="1">
      <alignment horizontal="centerContinuous"/>
    </xf>
    <xf numFmtId="0" fontId="8" fillId="6" borderId="0" xfId="0" applyFont="1" applyFill="1" applyAlignment="1">
      <alignment horizontal="centerContinuous"/>
    </xf>
    <xf numFmtId="0" fontId="12" fillId="6" borderId="0" xfId="0" applyFont="1" applyFill="1" applyAlignment="1">
      <alignment horizontal="centerContinuous" wrapText="1"/>
    </xf>
    <xf numFmtId="0" fontId="9" fillId="6" borderId="0" xfId="0" applyFont="1" applyFill="1" applyAlignment="1">
      <alignment wrapText="1"/>
    </xf>
    <xf numFmtId="0" fontId="13" fillId="6" borderId="0" xfId="0" applyFont="1" applyFill="1" applyAlignment="1">
      <alignment horizontal="centerContinuous"/>
    </xf>
    <xf numFmtId="0" fontId="14" fillId="6" borderId="0" xfId="0" applyFont="1" applyFill="1" applyAlignment="1">
      <alignment horizontal="centerContinuous" wrapText="1"/>
    </xf>
    <xf numFmtId="0" fontId="7" fillId="6" borderId="0" xfId="0" applyFont="1" applyFill="1" applyAlignment="1">
      <alignment horizontal="center" vertical="center"/>
    </xf>
    <xf numFmtId="9" fontId="10" fillId="6" borderId="0" xfId="1" applyFont="1" applyFill="1" applyAlignment="1">
      <alignment horizontal="center" vertical="center"/>
    </xf>
    <xf numFmtId="0" fontId="9" fillId="6" borderId="0" xfId="0" applyFont="1" applyFill="1" applyAlignment="1">
      <alignment horizontal="centerContinuous" wrapText="1"/>
    </xf>
    <xf numFmtId="0" fontId="0" fillId="0" borderId="1" xfId="0" applyBorder="1"/>
    <xf numFmtId="0" fontId="6" fillId="6" borderId="0" xfId="0" applyFont="1" applyFill="1" applyAlignment="1">
      <alignment horizontal="centerContinuous" wrapText="1"/>
    </xf>
    <xf numFmtId="0" fontId="7" fillId="6" borderId="0" xfId="0" applyFont="1" applyFill="1" applyAlignment="1">
      <alignment horizontal="center" wrapText="1"/>
    </xf>
    <xf numFmtId="0" fontId="6" fillId="6" borderId="0" xfId="0" applyFont="1" applyFill="1" applyAlignment="1">
      <alignment horizontal="center"/>
    </xf>
    <xf numFmtId="1" fontId="4" fillId="0" borderId="0" xfId="0" applyNumberFormat="1" applyFont="1" applyAlignment="1">
      <alignment horizontal="center" wrapText="1"/>
    </xf>
    <xf numFmtId="1" fontId="4" fillId="0" borderId="0" xfId="0" applyNumberFormat="1" applyFont="1" applyAlignment="1">
      <alignment horizontal="left" wrapText="1"/>
    </xf>
    <xf numFmtId="0" fontId="0" fillId="5" borderId="0" xfId="0" applyFill="1"/>
    <xf numFmtId="0" fontId="15" fillId="0" borderId="0" xfId="0" applyFont="1" applyAlignment="1">
      <alignment wrapText="1"/>
    </xf>
    <xf numFmtId="14" fontId="1" fillId="0" borderId="0" xfId="0" applyNumberFormat="1" applyFont="1" applyAlignment="1">
      <alignment horizontal="left" wrapText="1"/>
    </xf>
    <xf numFmtId="14" fontId="1" fillId="0" borderId="0" xfId="0" applyNumberFormat="1" applyFont="1" applyAlignment="1">
      <alignment wrapText="1"/>
    </xf>
    <xf numFmtId="0" fontId="1" fillId="0" borderId="0" xfId="0" applyFont="1" applyAlignment="1">
      <alignment wrapText="1"/>
    </xf>
    <xf numFmtId="0" fontId="0" fillId="5" borderId="0" xfId="0" applyFill="1" applyAlignment="1">
      <alignment wrapText="1"/>
    </xf>
    <xf numFmtId="1" fontId="0" fillId="0" borderId="0" xfId="0" applyNumberFormat="1" applyAlignment="1">
      <alignment horizontal="center" wrapText="1"/>
    </xf>
    <xf numFmtId="14" fontId="0" fillId="0" borderId="0" xfId="0" applyNumberFormat="1" applyAlignment="1">
      <alignment horizontal="center" wrapText="1"/>
    </xf>
    <xf numFmtId="0" fontId="0" fillId="0" borderId="0" xfId="0" applyFont="1" applyAlignment="1">
      <alignment horizontal="left"/>
    </xf>
    <xf numFmtId="1" fontId="0" fillId="0" borderId="0" xfId="0" applyNumberFormat="1" applyFont="1" applyAlignment="1">
      <alignment horizontal="center"/>
    </xf>
    <xf numFmtId="14" fontId="0" fillId="0" borderId="0" xfId="0" applyNumberFormat="1" applyFont="1" applyAlignment="1">
      <alignment horizontal="left" wrapText="1"/>
    </xf>
    <xf numFmtId="1" fontId="0" fillId="0" borderId="0" xfId="0" applyNumberFormat="1" applyAlignment="1">
      <alignment horizontal="left" wrapText="1"/>
    </xf>
    <xf numFmtId="0" fontId="0" fillId="0" borderId="0" xfId="0" pivotButton="1" applyAlignment="1">
      <alignment horizontal="center"/>
    </xf>
    <xf numFmtId="0" fontId="9" fillId="6" borderId="2" xfId="0" applyFont="1" applyFill="1" applyBorder="1" applyAlignment="1">
      <alignment wrapText="1"/>
    </xf>
    <xf numFmtId="0" fontId="8" fillId="6" borderId="0" xfId="0" applyFont="1" applyFill="1" applyAlignment="1">
      <alignment horizontal="left" vertical="center"/>
    </xf>
    <xf numFmtId="0" fontId="7" fillId="6" borderId="0" xfId="0" applyFont="1" applyFill="1" applyAlignment="1">
      <alignment vertical="center"/>
    </xf>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6" fillId="7" borderId="5" xfId="0" applyFont="1" applyFill="1" applyBorder="1"/>
    <xf numFmtId="0" fontId="6" fillId="7" borderId="4" xfId="0" applyFont="1" applyFill="1" applyBorder="1"/>
    <xf numFmtId="0" fontId="6" fillId="7" borderId="8" xfId="0" applyFont="1" applyFill="1" applyBorder="1"/>
    <xf numFmtId="0" fontId="0" fillId="0" borderId="8" xfId="0" applyFont="1" applyBorder="1"/>
    <xf numFmtId="0" fontId="0" fillId="0" borderId="9" xfId="0" applyFont="1" applyBorder="1"/>
    <xf numFmtId="0" fontId="0" fillId="8" borderId="0" xfId="0" applyFill="1"/>
    <xf numFmtId="0" fontId="0" fillId="0" borderId="0" xfId="0" applyFont="1" applyBorder="1"/>
    <xf numFmtId="0" fontId="0" fillId="0" borderId="0" xfId="0" applyFont="1" applyFill="1" applyBorder="1"/>
    <xf numFmtId="164" fontId="8" fillId="6" borderId="3" xfId="0" applyNumberFormat="1" applyFont="1" applyFill="1" applyBorder="1" applyAlignment="1">
      <alignment horizontal="left" vertical="center" wrapText="1"/>
    </xf>
    <xf numFmtId="0" fontId="16" fillId="0" borderId="0" xfId="0" applyFont="1" applyAlignment="1">
      <alignment horizontal="left"/>
    </xf>
    <xf numFmtId="0" fontId="15" fillId="0" borderId="0" xfId="0" applyFont="1"/>
    <xf numFmtId="0" fontId="1" fillId="5" borderId="0" xfId="0" applyFont="1" applyFill="1"/>
    <xf numFmtId="0" fontId="1" fillId="0" borderId="0" xfId="0" applyFont="1" applyAlignment="1">
      <alignment horizontal="left"/>
    </xf>
    <xf numFmtId="0" fontId="17" fillId="4" borderId="0" xfId="0" applyFont="1" applyFill="1"/>
    <xf numFmtId="0" fontId="17" fillId="9" borderId="0" xfId="0" applyFont="1" applyFill="1"/>
    <xf numFmtId="0" fontId="0" fillId="0" borderId="10" xfId="0" applyFont="1" applyFill="1" applyBorder="1"/>
    <xf numFmtId="0" fontId="6" fillId="6" borderId="0" xfId="0" applyNumberFormat="1" applyFont="1" applyFill="1" applyAlignment="1">
      <alignment horizontal="center"/>
    </xf>
    <xf numFmtId="0" fontId="0" fillId="0" borderId="0" xfId="0" applyNumberFormat="1" applyAlignment="1">
      <alignment horizontal="center"/>
    </xf>
    <xf numFmtId="9" fontId="0" fillId="0" borderId="0" xfId="0" applyNumberFormat="1"/>
    <xf numFmtId="0" fontId="0" fillId="0" borderId="0" xfId="0" applyNumberFormat="1" applyAlignment="1">
      <alignment wrapText="1"/>
    </xf>
    <xf numFmtId="0" fontId="7" fillId="6" borderId="0" xfId="0" applyNumberFormat="1" applyFont="1" applyFill="1" applyAlignment="1">
      <alignment horizontal="center" wrapText="1"/>
    </xf>
    <xf numFmtId="0" fontId="7" fillId="6" borderId="0" xfId="0" applyNumberFormat="1" applyFont="1" applyFill="1" applyAlignment="1">
      <alignment horizontal="center"/>
    </xf>
    <xf numFmtId="0" fontId="0" fillId="6" borderId="0" xfId="0" applyFill="1" applyAlignment="1">
      <alignment horizontal="center"/>
    </xf>
  </cellXfs>
  <cellStyles count="2">
    <cellStyle name="Normal" xfId="0" builtinId="0"/>
    <cellStyle name="Percent" xfId="1" builtinId="5"/>
  </cellStyles>
  <dxfs count="116">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alignment horizontal="center"/>
    </dxf>
    <dxf>
      <alignment horizontal="center"/>
    </dxf>
    <dxf>
      <alignment horizontal="center"/>
    </dxf>
    <dxf>
      <alignment horizontal="center"/>
    </dxf>
    <dxf>
      <alignment horizontal="center"/>
    </dxf>
    <dxf>
      <font>
        <b/>
        <color theme="0"/>
      </font>
      <fill>
        <patternFill patternType="solid">
          <fgColor indexed="64"/>
          <bgColor theme="3"/>
        </patternFill>
      </fill>
      <alignment horizontal="center"/>
    </dxf>
    <dxf>
      <font>
        <b/>
        <color theme="0"/>
      </font>
      <fill>
        <patternFill patternType="solid">
          <fgColor indexed="64"/>
          <bgColor theme="3"/>
        </patternFill>
      </fill>
      <alignment horizontal="center"/>
    </dxf>
    <dxf>
      <font>
        <b/>
        <color theme="0"/>
      </font>
      <fill>
        <patternFill patternType="solid">
          <fgColor indexed="64"/>
          <bgColor theme="3"/>
        </patternFill>
      </fill>
      <alignment horizontal="center"/>
    </dxf>
    <dxf>
      <font>
        <b/>
        <color theme="0"/>
      </font>
      <fill>
        <patternFill patternType="solid">
          <fgColor indexed="64"/>
          <bgColor theme="3"/>
        </patternFill>
      </fill>
      <alignment horizontal="center"/>
    </dxf>
    <dxf>
      <font>
        <b/>
        <color theme="0"/>
      </font>
      <fill>
        <patternFill patternType="solid">
          <fgColor indexed="64"/>
          <bgColor theme="3"/>
        </patternFill>
      </fill>
      <alignment horizontal="center"/>
    </dxf>
    <dxf>
      <alignment wrapText="1"/>
    </dxf>
    <dxf>
      <alignment wrapText="1"/>
    </dxf>
    <dxf>
      <alignment wrapText="1"/>
    </dxf>
    <dxf>
      <font>
        <b/>
        <color theme="0"/>
      </font>
      <fill>
        <patternFill patternType="solid">
          <fgColor indexed="64"/>
          <bgColor theme="3"/>
        </patternFill>
      </fill>
    </dxf>
    <dxf>
      <numFmt numFmtId="13" formatCode="0%"/>
    </dxf>
    <dxf>
      <numFmt numFmtId="13" formatCode="0%"/>
    </dxf>
    <dxf>
      <alignment horizontal="center"/>
    </dxf>
    <dxf>
      <alignment horizontal="center"/>
    </dxf>
    <dxf>
      <alignment horizontal="center"/>
    </dxf>
    <dxf>
      <alignment horizontal="center"/>
    </dxf>
    <dxf>
      <alignment horizontal="center"/>
    </dxf>
    <dxf>
      <font>
        <b/>
        <color theme="0"/>
      </font>
      <fill>
        <patternFill patternType="solid">
          <fgColor indexed="64"/>
          <bgColor theme="3"/>
        </patternFill>
      </fill>
    </dxf>
    <dxf>
      <font>
        <b/>
        <color theme="0"/>
      </font>
      <fill>
        <patternFill patternType="solid">
          <fgColor indexed="64"/>
          <bgColor theme="3"/>
        </patternFill>
      </fill>
    </dxf>
    <dxf>
      <alignment horizontal="center"/>
    </dxf>
    <dxf>
      <alignment horizontal="center"/>
    </dxf>
    <dxf>
      <alignment horizontal="center"/>
    </dxf>
    <dxf>
      <alignment horizontal="center"/>
    </dxf>
    <dxf>
      <alignment horizontal="center"/>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alignment horizontal="center"/>
    </dxf>
    <dxf>
      <font>
        <color theme="0"/>
      </font>
      <fill>
        <patternFill patternType="solid">
          <fgColor indexed="64"/>
          <bgColor theme="3"/>
        </patternFill>
      </fill>
    </dxf>
    <dxf>
      <alignment horizontal="center"/>
    </dxf>
    <dxf>
      <alignment horizontal="center"/>
    </dxf>
    <dxf>
      <alignment horizontal="center"/>
    </dxf>
    <dxf>
      <alignment horizontal="center"/>
    </dxf>
    <dxf>
      <alignment horizontal="center"/>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alignment horizontal="center"/>
    </dxf>
    <dxf>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alignment wrapText="1"/>
    </dxf>
    <dxf>
      <font>
        <color theme="0"/>
      </font>
      <fill>
        <patternFill patternType="solid">
          <fgColor indexed="64"/>
          <bgColor theme="3"/>
        </patternFill>
      </fill>
      <alignment wrapText="1"/>
    </dxf>
    <dxf>
      <font>
        <color theme="0"/>
      </font>
      <fill>
        <patternFill patternType="solid">
          <fgColor indexed="64"/>
          <bgColor theme="3"/>
        </patternFill>
      </fill>
      <alignment wrapText="1"/>
    </dxf>
    <dxf>
      <font>
        <color theme="0"/>
      </font>
      <fill>
        <patternFill patternType="solid">
          <fgColor indexed="64"/>
          <bgColor theme="3"/>
        </patternFill>
      </fill>
      <alignment wrapText="1"/>
    </dxf>
    <dxf>
      <font>
        <color theme="0"/>
      </font>
      <fill>
        <patternFill patternType="solid">
          <fgColor indexed="64"/>
          <bgColor theme="3"/>
        </patternFill>
      </fill>
    </dxf>
    <dxf>
      <alignment horizontal="center"/>
    </dxf>
    <dxf>
      <alignment horizontal="center"/>
    </dxf>
    <dxf>
      <alignment horizontal="center"/>
    </dxf>
    <dxf>
      <alignment wrapText="1"/>
    </dxf>
    <dxf>
      <font>
        <color theme="0"/>
      </font>
      <fill>
        <patternFill patternType="solid">
          <bgColor theme="3"/>
        </patternFill>
      </fill>
    </dxf>
    <dxf>
      <font>
        <color theme="0"/>
      </font>
      <fill>
        <patternFill patternType="solid">
          <bgColor theme="3"/>
        </patternFill>
      </fill>
    </dxf>
    <dxf>
      <font>
        <color theme="0"/>
      </font>
      <fill>
        <patternFill patternType="solid">
          <bgColor theme="3"/>
        </patternFill>
      </fill>
    </dxf>
    <dxf>
      <font>
        <color theme="0"/>
      </font>
      <fill>
        <patternFill patternType="solid">
          <bgColor theme="3"/>
        </patternFill>
      </fill>
    </dxf>
    <dxf>
      <font>
        <color theme="0"/>
      </font>
      <fill>
        <patternFill patternType="solid">
          <bgColor theme="3"/>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strike val="0"/>
        <outline val="0"/>
        <shadow val="0"/>
        <u val="none"/>
        <vertAlign val="baseline"/>
        <sz val="9"/>
        <color theme="1"/>
        <name val="Calibri"/>
        <family val="2"/>
        <scheme val="minor"/>
      </font>
      <numFmt numFmtId="1" formatCode="0"/>
      <alignment horizontal="left" vertical="bottom" textRotation="0" wrapText="1" indent="0" justifyLastLine="0" shrinkToFit="0" readingOrder="0"/>
    </dxf>
    <dxf>
      <numFmt numFmtId="1" formatCode="0"/>
      <alignment horizontal="left" vertical="bottom" textRotation="0" wrapText="1" indent="0" justifyLastLine="0" shrinkToFit="0" readingOrder="0"/>
    </dxf>
    <dxf>
      <numFmt numFmtId="19" formatCode="m/d/yyyy"/>
      <alignment horizontal="center" vertical="bottom" textRotation="0" wrapText="1" indent="0" justifyLastLine="0" shrinkToFit="0" readingOrder="0"/>
    </dxf>
    <dxf>
      <alignment horizontal="center" vertical="bottom" textRotation="0" indent="0" justifyLastLine="0" shrinkToFit="0" readingOrder="0"/>
    </dxf>
    <dxf>
      <alignment vertical="bottom" textRotation="0" wrapText="1" indent="0" justifyLastLine="0" shrinkToFit="0" readingOrder="0"/>
    </dxf>
    <dxf>
      <alignment horizontal="center" vertical="bottom" textRotation="0" wrapText="1" indent="0" justifyLastLine="0" shrinkToFit="0" readingOrder="0"/>
    </dxf>
    <dxf>
      <font>
        <strike val="0"/>
        <outline val="0"/>
        <shadow val="0"/>
        <u val="none"/>
        <vertAlign val="baseline"/>
        <sz val="11"/>
        <color theme="1"/>
        <name val="Calibri"/>
        <family val="2"/>
        <scheme val="minor"/>
      </font>
      <numFmt numFmtId="19" formatCode="m/d/yyyy"/>
      <alignment horizontal="left" vertical="bottom" textRotation="0" wrapText="1" indent="0" justifyLastLine="0" shrinkToFit="0" readingOrder="0"/>
    </dxf>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font>
        <strike val="0"/>
        <outline val="0"/>
        <shadow val="0"/>
        <u val="none"/>
        <vertAlign val="baseline"/>
        <sz val="9"/>
        <color theme="1"/>
        <name val="Calibri"/>
        <family val="2"/>
        <scheme val="minor"/>
      </font>
      <alignment horizontal="general" vertical="bottom" textRotation="0" wrapText="1" indent="0" justifyLastLine="0" shrinkToFit="0" readingOrder="0"/>
    </dxf>
    <dxf>
      <numFmt numFmtId="1" formatCode="0"/>
      <alignment horizontal="left" vertical="bottom" textRotation="0" wrapText="0" indent="0" justifyLastLine="0" shrinkToFit="0" readingOrder="0"/>
    </dxf>
    <dxf>
      <numFmt numFmtId="1" formatCode="0"/>
      <alignment horizontal="center" vertical="bottom" textRotation="0"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font>
      <border>
        <left/>
        <top style="thick">
          <color theme="8"/>
        </top>
      </border>
    </dxf>
    <dxf>
      <font>
        <b/>
        <i val="0"/>
        <color theme="0"/>
      </font>
      <border>
        <top/>
        <bottom style="thin">
          <color theme="8"/>
        </bottom>
      </border>
    </dxf>
    <dxf>
      <font>
        <color theme="0"/>
      </font>
      <fill>
        <patternFill>
          <bgColor theme="3"/>
        </patternFill>
      </fill>
    </dxf>
  </dxfs>
  <tableStyles count="1" defaultTableStyle="TableStyleMedium2" defaultPivotStyle="ForDashboard">
    <tableStyle name="ForDashboard" table="0" count="3" xr9:uid="{905C97B5-4519-40BC-A398-9C3E21E87583}">
      <tableStyleElement type="wholeTable" dxfId="115"/>
      <tableStyleElement type="headerRow" dxfId="114"/>
      <tableStyleElement type="totalRow" dxfId="1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pivotCacheDefinition" Target="pivotCache/pivotCacheDefinition7.xml"/><Relationship Id="rId18" Type="http://schemas.openxmlformats.org/officeDocument/2006/relationships/pivotCacheDefinition" Target="pivotCache/pivotCacheDefinition1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pivotCacheDefinition" Target="pivotCache/pivotCacheDefinition1.xml"/><Relationship Id="rId12" Type="http://schemas.openxmlformats.org/officeDocument/2006/relationships/pivotCacheDefinition" Target="pivotCache/pivotCacheDefinition6.xml"/><Relationship Id="rId17" Type="http://schemas.openxmlformats.org/officeDocument/2006/relationships/pivotCacheDefinition" Target="pivotCache/pivotCacheDefinition11.xml"/><Relationship Id="rId25"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pivotCacheDefinition" Target="pivotCache/pivotCacheDefinition10.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pivotCacheDefinition" Target="pivotCache/pivotCacheDefinition9.xml"/><Relationship Id="rId23" Type="http://schemas.openxmlformats.org/officeDocument/2006/relationships/sharedStrings" Target="sharedStrings.xml"/><Relationship Id="rId10" Type="http://schemas.openxmlformats.org/officeDocument/2006/relationships/pivotCacheDefinition" Target="pivotCache/pivotCacheDefinition4.xml"/><Relationship Id="rId19" Type="http://schemas.openxmlformats.org/officeDocument/2006/relationships/pivotCacheDefinition" Target="pivotCache/pivotCacheDefinition13.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pivotCacheDefinition" Target="pivotCache/pivotCacheDefinition8.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ED.xlsx]Pivots!PivotTable1</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Pivots!$B$3:$B$4</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Pivots!$A$5:$A$7</c:f>
              <c:strCache>
                <c:ptCount val="2"/>
                <c:pt idx="0">
                  <c:v>1 to 3 days</c:v>
                </c:pt>
                <c:pt idx="1">
                  <c:v>Date error</c:v>
                </c:pt>
              </c:strCache>
            </c:strRef>
          </c:cat>
          <c:val>
            <c:numRef>
              <c:f>Pivots!$B$5:$B$7</c:f>
              <c:numCache>
                <c:formatCode>General</c:formatCode>
                <c:ptCount val="2"/>
                <c:pt idx="0">
                  <c:v>5</c:v>
                </c:pt>
                <c:pt idx="1">
                  <c:v>3</c:v>
                </c:pt>
              </c:numCache>
            </c:numRef>
          </c:val>
          <c:extLst>
            <c:ext xmlns:c16="http://schemas.microsoft.com/office/drawing/2014/chart" uri="{C3380CC4-5D6E-409C-BE32-E72D297353CC}">
              <c16:uniqueId val="{00000000-3921-4066-BD4A-B0D0F06F18DE}"/>
            </c:ext>
          </c:extLst>
        </c:ser>
        <c:dLbls>
          <c:dLblPos val="outEnd"/>
          <c:showLegendKey val="0"/>
          <c:showVal val="1"/>
          <c:showCatName val="0"/>
          <c:showSerName val="0"/>
          <c:showPercent val="0"/>
          <c:showBubbleSize val="0"/>
        </c:dLbls>
        <c:gapWidth val="53"/>
        <c:axId val="601959920"/>
        <c:axId val="601960248"/>
      </c:barChart>
      <c:catAx>
        <c:axId val="601959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01960248"/>
        <c:crosses val="autoZero"/>
        <c:auto val="1"/>
        <c:lblAlgn val="ctr"/>
        <c:lblOffset val="100"/>
        <c:noMultiLvlLbl val="0"/>
      </c:catAx>
      <c:valAx>
        <c:axId val="601960248"/>
        <c:scaling>
          <c:orientation val="minMax"/>
        </c:scaling>
        <c:delete val="1"/>
        <c:axPos val="t"/>
        <c:numFmt formatCode="General" sourceLinked="1"/>
        <c:majorTickMark val="none"/>
        <c:minorTickMark val="none"/>
        <c:tickLblPos val="nextTo"/>
        <c:crossAx val="601959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ED.xlsx]Pivots!PivotTable4</c:name>
    <c:fmtId val="8"/>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28575" cap="rnd">
            <a:solidFill>
              <a:schemeClr val="accent1"/>
            </a:solidFill>
            <a:round/>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Pivots!$C$52</c:f>
              <c:strCache>
                <c:ptCount val="1"/>
                <c:pt idx="0">
                  <c:v>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multiLvlStrRef>
              <c:f>Pivots!$A$53:$B$56</c:f>
              <c:multiLvlStrCache>
                <c:ptCount val="3"/>
                <c:lvl>
                  <c:pt idx="0">
                    <c:v>Jul</c:v>
                  </c:pt>
                  <c:pt idx="1">
                    <c:v>Aug</c:v>
                  </c:pt>
                  <c:pt idx="2">
                    <c:v>Sep</c:v>
                  </c:pt>
                </c:lvl>
                <c:lvl>
                  <c:pt idx="0">
                    <c:v>2022</c:v>
                  </c:pt>
                </c:lvl>
              </c:multiLvlStrCache>
            </c:multiLvlStrRef>
          </c:cat>
          <c:val>
            <c:numRef>
              <c:f>Pivots!$C$53:$C$56</c:f>
              <c:numCache>
                <c:formatCode>General</c:formatCode>
                <c:ptCount val="3"/>
                <c:pt idx="0">
                  <c:v>5</c:v>
                </c:pt>
                <c:pt idx="1">
                  <c:v>8</c:v>
                </c:pt>
                <c:pt idx="2">
                  <c:v>4</c:v>
                </c:pt>
              </c:numCache>
            </c:numRef>
          </c:val>
          <c:smooth val="0"/>
          <c:extLst>
            <c:ext xmlns:c16="http://schemas.microsoft.com/office/drawing/2014/chart" uri="{C3380CC4-5D6E-409C-BE32-E72D297353CC}">
              <c16:uniqueId val="{00000000-6C40-4AA0-BA0E-1EA19AED7006}"/>
            </c:ext>
          </c:extLst>
        </c:ser>
        <c:dLbls>
          <c:showLegendKey val="0"/>
          <c:showVal val="0"/>
          <c:showCatName val="0"/>
          <c:showSerName val="0"/>
          <c:showPercent val="0"/>
          <c:showBubbleSize val="0"/>
        </c:dLbls>
        <c:marker val="1"/>
        <c:smooth val="0"/>
        <c:axId val="938400232"/>
        <c:axId val="938400560"/>
      </c:lineChart>
      <c:catAx>
        <c:axId val="9384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400560"/>
        <c:crosses val="autoZero"/>
        <c:auto val="1"/>
        <c:lblAlgn val="ctr"/>
        <c:lblOffset val="100"/>
        <c:noMultiLvlLbl val="0"/>
      </c:catAx>
      <c:valAx>
        <c:axId val="938400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4002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ED.xlsx]Pivots!PivotTable6</c:name>
    <c:fmtId val="3"/>
  </c:pivotSource>
  <c:chart>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Pivots!$C$67:$C$68</c:f>
              <c:strCache>
                <c:ptCount val="1"/>
                <c:pt idx="0">
                  <c:v>3 or fewer days</c:v>
                </c:pt>
              </c:strCache>
            </c:strRef>
          </c:tx>
          <c:spPr>
            <a:solidFill>
              <a:schemeClr val="accent6"/>
            </a:solidFill>
            <a:ln>
              <a:noFill/>
            </a:ln>
            <a:effectLst/>
          </c:spPr>
          <c:invertIfNegative val="0"/>
          <c:cat>
            <c:multiLvlStrRef>
              <c:f>Pivots!$A$69:$B$70</c:f>
              <c:multiLvlStrCache>
                <c:ptCount val="1"/>
                <c:lvl>
                  <c:pt idx="0">
                    <c:v>Qtr3</c:v>
                  </c:pt>
                </c:lvl>
                <c:lvl>
                  <c:pt idx="0">
                    <c:v>2022</c:v>
                  </c:pt>
                </c:lvl>
              </c:multiLvlStrCache>
            </c:multiLvlStrRef>
          </c:cat>
          <c:val>
            <c:numRef>
              <c:f>Pivots!$C$69:$C$70</c:f>
              <c:numCache>
                <c:formatCode>0%</c:formatCode>
                <c:ptCount val="1"/>
                <c:pt idx="0">
                  <c:v>0.41176470588235292</c:v>
                </c:pt>
              </c:numCache>
            </c:numRef>
          </c:val>
          <c:extLst>
            <c:ext xmlns:c16="http://schemas.microsoft.com/office/drawing/2014/chart" uri="{C3380CC4-5D6E-409C-BE32-E72D297353CC}">
              <c16:uniqueId val="{00000000-326A-4C02-B983-30E98706F97C}"/>
            </c:ext>
          </c:extLst>
        </c:ser>
        <c:ser>
          <c:idx val="1"/>
          <c:order val="1"/>
          <c:tx>
            <c:strRef>
              <c:f>Pivots!$D$67:$D$68</c:f>
              <c:strCache>
                <c:ptCount val="1"/>
                <c:pt idx="0">
                  <c:v>Did not meet target</c:v>
                </c:pt>
              </c:strCache>
            </c:strRef>
          </c:tx>
          <c:spPr>
            <a:solidFill>
              <a:schemeClr val="accent5"/>
            </a:solidFill>
            <a:ln>
              <a:noFill/>
            </a:ln>
            <a:effectLst/>
          </c:spPr>
          <c:invertIfNegative val="0"/>
          <c:cat>
            <c:multiLvlStrRef>
              <c:f>Pivots!$A$69:$B$70</c:f>
              <c:multiLvlStrCache>
                <c:ptCount val="1"/>
                <c:lvl>
                  <c:pt idx="0">
                    <c:v>Qtr3</c:v>
                  </c:pt>
                </c:lvl>
                <c:lvl>
                  <c:pt idx="0">
                    <c:v>2022</c:v>
                  </c:pt>
                </c:lvl>
              </c:multiLvlStrCache>
            </c:multiLvlStrRef>
          </c:cat>
          <c:val>
            <c:numRef>
              <c:f>Pivots!$D$69:$D$70</c:f>
              <c:numCache>
                <c:formatCode>0%</c:formatCode>
                <c:ptCount val="1"/>
                <c:pt idx="0">
                  <c:v>0.58823529411764708</c:v>
                </c:pt>
              </c:numCache>
            </c:numRef>
          </c:val>
          <c:extLst>
            <c:ext xmlns:c16="http://schemas.microsoft.com/office/drawing/2014/chart" uri="{C3380CC4-5D6E-409C-BE32-E72D297353CC}">
              <c16:uniqueId val="{00000001-326A-4C02-B983-30E98706F97C}"/>
            </c:ext>
          </c:extLst>
        </c:ser>
        <c:dLbls>
          <c:showLegendKey val="0"/>
          <c:showVal val="0"/>
          <c:showCatName val="0"/>
          <c:showSerName val="0"/>
          <c:showPercent val="0"/>
          <c:showBubbleSize val="0"/>
        </c:dLbls>
        <c:gapWidth val="150"/>
        <c:overlap val="100"/>
        <c:axId val="608484232"/>
        <c:axId val="608484888"/>
      </c:barChart>
      <c:catAx>
        <c:axId val="608484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484888"/>
        <c:crosses val="autoZero"/>
        <c:auto val="1"/>
        <c:lblAlgn val="ctr"/>
        <c:lblOffset val="100"/>
        <c:noMultiLvlLbl val="0"/>
      </c:catAx>
      <c:valAx>
        <c:axId val="608484888"/>
        <c:scaling>
          <c:orientation val="minMax"/>
        </c:scaling>
        <c:delete val="1"/>
        <c:axPos val="l"/>
        <c:numFmt formatCode="0%" sourceLinked="1"/>
        <c:majorTickMark val="none"/>
        <c:minorTickMark val="none"/>
        <c:tickLblPos val="nextTo"/>
        <c:crossAx val="6084842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ED.xlsx]Pivots!PivotTable7</c:name>
    <c:fmtId val="6"/>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Pivots!$C$76:$C$77</c:f>
              <c:strCache>
                <c:ptCount val="1"/>
                <c:pt idx="0">
                  <c:v>3 or fewer days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Pivots!$A$78:$B$81</c:f>
              <c:multiLvlStrCache>
                <c:ptCount val="3"/>
                <c:lvl>
                  <c:pt idx="0">
                    <c:v>Jul</c:v>
                  </c:pt>
                  <c:pt idx="1">
                    <c:v>Aug</c:v>
                  </c:pt>
                  <c:pt idx="2">
                    <c:v>Sep</c:v>
                  </c:pt>
                </c:lvl>
                <c:lvl>
                  <c:pt idx="0">
                    <c:v>2022</c:v>
                  </c:pt>
                </c:lvl>
              </c:multiLvlStrCache>
            </c:multiLvlStrRef>
          </c:cat>
          <c:val>
            <c:numRef>
              <c:f>Pivots!$C$78:$C$81</c:f>
              <c:numCache>
                <c:formatCode>0%</c:formatCode>
                <c:ptCount val="3"/>
                <c:pt idx="0">
                  <c:v>0.6</c:v>
                </c:pt>
                <c:pt idx="1">
                  <c:v>0.25</c:v>
                </c:pt>
                <c:pt idx="2">
                  <c:v>0.5</c:v>
                </c:pt>
              </c:numCache>
            </c:numRef>
          </c:val>
          <c:extLst>
            <c:ext xmlns:c16="http://schemas.microsoft.com/office/drawing/2014/chart" uri="{C3380CC4-5D6E-409C-BE32-E72D297353CC}">
              <c16:uniqueId val="{00000000-091E-44F1-BD28-558CE11476CC}"/>
            </c:ext>
          </c:extLst>
        </c:ser>
        <c:ser>
          <c:idx val="1"/>
          <c:order val="1"/>
          <c:tx>
            <c:strRef>
              <c:f>Pivots!$D$76:$D$77</c:f>
              <c:strCache>
                <c:ptCount val="1"/>
                <c:pt idx="0">
                  <c:v>Did not meet target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Pivots!$A$78:$B$81</c:f>
              <c:multiLvlStrCache>
                <c:ptCount val="3"/>
                <c:lvl>
                  <c:pt idx="0">
                    <c:v>Jul</c:v>
                  </c:pt>
                  <c:pt idx="1">
                    <c:v>Aug</c:v>
                  </c:pt>
                  <c:pt idx="2">
                    <c:v>Sep</c:v>
                  </c:pt>
                </c:lvl>
                <c:lvl>
                  <c:pt idx="0">
                    <c:v>2022</c:v>
                  </c:pt>
                </c:lvl>
              </c:multiLvlStrCache>
            </c:multiLvlStrRef>
          </c:cat>
          <c:val>
            <c:numRef>
              <c:f>Pivots!$D$78:$D$81</c:f>
              <c:numCache>
                <c:formatCode>0%</c:formatCode>
                <c:ptCount val="3"/>
                <c:pt idx="0">
                  <c:v>0.4</c:v>
                </c:pt>
                <c:pt idx="1">
                  <c:v>0.75</c:v>
                </c:pt>
                <c:pt idx="2">
                  <c:v>0.5</c:v>
                </c:pt>
              </c:numCache>
            </c:numRef>
          </c:val>
          <c:extLst>
            <c:ext xmlns:c16="http://schemas.microsoft.com/office/drawing/2014/chart" uri="{C3380CC4-5D6E-409C-BE32-E72D297353CC}">
              <c16:uniqueId val="{00000001-091E-44F1-BD28-558CE11476CC}"/>
            </c:ext>
          </c:extLst>
        </c:ser>
        <c:dLbls>
          <c:dLblPos val="ctr"/>
          <c:showLegendKey val="0"/>
          <c:showVal val="1"/>
          <c:showCatName val="0"/>
          <c:showSerName val="0"/>
          <c:showPercent val="0"/>
          <c:showBubbleSize val="0"/>
        </c:dLbls>
        <c:gapWidth val="50"/>
        <c:overlap val="100"/>
        <c:axId val="142320944"/>
        <c:axId val="142319304"/>
      </c:barChart>
      <c:catAx>
        <c:axId val="14232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42319304"/>
        <c:crosses val="autoZero"/>
        <c:auto val="1"/>
        <c:lblAlgn val="ctr"/>
        <c:lblOffset val="100"/>
        <c:noMultiLvlLbl val="0"/>
      </c:catAx>
      <c:valAx>
        <c:axId val="142319304"/>
        <c:scaling>
          <c:orientation val="minMax"/>
        </c:scaling>
        <c:delete val="1"/>
        <c:axPos val="l"/>
        <c:numFmt formatCode="0%" sourceLinked="1"/>
        <c:majorTickMark val="none"/>
        <c:minorTickMark val="none"/>
        <c:tickLblPos val="nextTo"/>
        <c:crossAx val="1423209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ED.xlsx]Pivots!PivotTable2</c:name>
    <c:fmtId val="5"/>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Pivots!$B$19:$B$20</c:f>
              <c:strCache>
                <c:ptCount val="1"/>
                <c:pt idx="0">
                  <c:v>No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Pivots!$A$21:$A$25</c:f>
              <c:strCache>
                <c:ptCount val="4"/>
                <c:pt idx="0">
                  <c:v>Already in care</c:v>
                </c:pt>
                <c:pt idx="1">
                  <c:v>Offered and patient declined</c:v>
                </c:pt>
                <c:pt idx="2">
                  <c:v>Recovery supports only</c:v>
                </c:pt>
                <c:pt idx="3">
                  <c:v>Data not entered</c:v>
                </c:pt>
              </c:strCache>
            </c:strRef>
          </c:cat>
          <c:val>
            <c:numRef>
              <c:f>Pivots!$B$21:$B$25</c:f>
              <c:numCache>
                <c:formatCode>General</c:formatCode>
                <c:ptCount val="4"/>
                <c:pt idx="0">
                  <c:v>1</c:v>
                </c:pt>
                <c:pt idx="1">
                  <c:v>2</c:v>
                </c:pt>
                <c:pt idx="2">
                  <c:v>1</c:v>
                </c:pt>
                <c:pt idx="3">
                  <c:v>1</c:v>
                </c:pt>
              </c:numCache>
            </c:numRef>
          </c:val>
          <c:extLst>
            <c:ext xmlns:c16="http://schemas.microsoft.com/office/drawing/2014/chart" uri="{C3380CC4-5D6E-409C-BE32-E72D297353CC}">
              <c16:uniqueId val="{00000000-5FD7-44CC-9CA6-169E28CA4828}"/>
            </c:ext>
          </c:extLst>
        </c:ser>
        <c:dLbls>
          <c:dLblPos val="outEnd"/>
          <c:showLegendKey val="0"/>
          <c:showVal val="1"/>
          <c:showCatName val="0"/>
          <c:showSerName val="0"/>
          <c:showPercent val="0"/>
          <c:showBubbleSize val="0"/>
        </c:dLbls>
        <c:gapWidth val="50"/>
        <c:axId val="872413224"/>
        <c:axId val="931535392"/>
      </c:barChart>
      <c:catAx>
        <c:axId val="872413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31535392"/>
        <c:crosses val="autoZero"/>
        <c:auto val="1"/>
        <c:lblAlgn val="ctr"/>
        <c:lblOffset val="100"/>
        <c:noMultiLvlLbl val="0"/>
      </c:catAx>
      <c:valAx>
        <c:axId val="931535392"/>
        <c:scaling>
          <c:orientation val="minMax"/>
        </c:scaling>
        <c:delete val="1"/>
        <c:axPos val="t"/>
        <c:numFmt formatCode="General" sourceLinked="1"/>
        <c:majorTickMark val="none"/>
        <c:minorTickMark val="none"/>
        <c:tickLblPos val="nextTo"/>
        <c:crossAx val="8724132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ED.xlsx]Pivots!PivotTable3</c:name>
    <c:fmtId val="7"/>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Pivots!$B$35:$B$36</c:f>
              <c:strCache>
                <c:ptCount val="1"/>
                <c:pt idx="0">
                  <c:v>No</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Pivots!$A$37:$A$40</c:f>
              <c:strCache>
                <c:ptCount val="3"/>
                <c:pt idx="0">
                  <c:v>Data not entered</c:v>
                </c:pt>
                <c:pt idx="1">
                  <c:v>Not clinically appropriate</c:v>
                </c:pt>
                <c:pt idx="2">
                  <c:v>Offered and patient declined</c:v>
                </c:pt>
              </c:strCache>
            </c:strRef>
          </c:cat>
          <c:val>
            <c:numRef>
              <c:f>Pivots!$B$37:$B$40</c:f>
              <c:numCache>
                <c:formatCode>General</c:formatCode>
                <c:ptCount val="3"/>
                <c:pt idx="0">
                  <c:v>2</c:v>
                </c:pt>
                <c:pt idx="1">
                  <c:v>1</c:v>
                </c:pt>
                <c:pt idx="2">
                  <c:v>1</c:v>
                </c:pt>
              </c:numCache>
            </c:numRef>
          </c:val>
          <c:extLst>
            <c:ext xmlns:c16="http://schemas.microsoft.com/office/drawing/2014/chart" uri="{C3380CC4-5D6E-409C-BE32-E72D297353CC}">
              <c16:uniqueId val="{00000000-C493-4515-98E9-4A706EE08244}"/>
            </c:ext>
          </c:extLst>
        </c:ser>
        <c:dLbls>
          <c:dLblPos val="outEnd"/>
          <c:showLegendKey val="0"/>
          <c:showVal val="1"/>
          <c:showCatName val="0"/>
          <c:showSerName val="0"/>
          <c:showPercent val="0"/>
          <c:showBubbleSize val="0"/>
        </c:dLbls>
        <c:gapWidth val="50"/>
        <c:axId val="872408632"/>
        <c:axId val="872407648"/>
      </c:barChart>
      <c:valAx>
        <c:axId val="872407648"/>
        <c:scaling>
          <c:orientation val="minMax"/>
        </c:scaling>
        <c:delete val="1"/>
        <c:axPos val="b"/>
        <c:numFmt formatCode="General" sourceLinked="1"/>
        <c:majorTickMark val="out"/>
        <c:minorTickMark val="none"/>
        <c:tickLblPos val="nextTo"/>
        <c:crossAx val="872408632"/>
        <c:crosses val="autoZero"/>
        <c:crossBetween val="between"/>
      </c:valAx>
      <c:catAx>
        <c:axId val="87240863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872407648"/>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ED.xlsx]Pivots!PivotTable4</c:name>
    <c:fmtId val="10"/>
  </c:pivotSource>
  <c:chart>
    <c:autoTitleDeleted val="1"/>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Pivots!$C$52</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Pivots!$A$53:$B$56</c:f>
              <c:multiLvlStrCache>
                <c:ptCount val="3"/>
                <c:lvl>
                  <c:pt idx="0">
                    <c:v>Jul</c:v>
                  </c:pt>
                  <c:pt idx="1">
                    <c:v>Aug</c:v>
                  </c:pt>
                  <c:pt idx="2">
                    <c:v>Sep</c:v>
                  </c:pt>
                </c:lvl>
                <c:lvl>
                  <c:pt idx="0">
                    <c:v>2022</c:v>
                  </c:pt>
                </c:lvl>
              </c:multiLvlStrCache>
            </c:multiLvlStrRef>
          </c:cat>
          <c:val>
            <c:numRef>
              <c:f>Pivots!$C$53:$C$56</c:f>
              <c:numCache>
                <c:formatCode>General</c:formatCode>
                <c:ptCount val="3"/>
                <c:pt idx="0">
                  <c:v>5</c:v>
                </c:pt>
                <c:pt idx="1">
                  <c:v>8</c:v>
                </c:pt>
                <c:pt idx="2">
                  <c:v>4</c:v>
                </c:pt>
              </c:numCache>
            </c:numRef>
          </c:val>
          <c:extLst>
            <c:ext xmlns:c16="http://schemas.microsoft.com/office/drawing/2014/chart" uri="{C3380CC4-5D6E-409C-BE32-E72D297353CC}">
              <c16:uniqueId val="{00000000-E809-4669-96C3-C3FC2582BC40}"/>
            </c:ext>
          </c:extLst>
        </c:ser>
        <c:dLbls>
          <c:dLblPos val="outEnd"/>
          <c:showLegendKey val="0"/>
          <c:showVal val="1"/>
          <c:showCatName val="0"/>
          <c:showSerName val="0"/>
          <c:showPercent val="0"/>
          <c:showBubbleSize val="0"/>
        </c:dLbls>
        <c:gapWidth val="50"/>
        <c:axId val="938400232"/>
        <c:axId val="938400560"/>
      </c:barChart>
      <c:catAx>
        <c:axId val="9384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38400560"/>
        <c:crosses val="autoZero"/>
        <c:auto val="1"/>
        <c:lblAlgn val="ctr"/>
        <c:lblOffset val="100"/>
        <c:noMultiLvlLbl val="0"/>
      </c:catAx>
      <c:valAx>
        <c:axId val="938400560"/>
        <c:scaling>
          <c:orientation val="minMax"/>
        </c:scaling>
        <c:delete val="1"/>
        <c:axPos val="l"/>
        <c:numFmt formatCode="General" sourceLinked="1"/>
        <c:majorTickMark val="none"/>
        <c:minorTickMark val="none"/>
        <c:tickLblPos val="nextTo"/>
        <c:crossAx val="9384002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ED.xlsx]Pivots!PivotTable6</c:name>
    <c:fmtId val="5"/>
  </c:pivotSource>
  <c:chart>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Pivots!$C$67:$C$68</c:f>
              <c:strCache>
                <c:ptCount val="1"/>
                <c:pt idx="0">
                  <c:v>3 or fewer days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Pivots!$A$69:$B$70</c:f>
              <c:multiLvlStrCache>
                <c:ptCount val="1"/>
                <c:lvl>
                  <c:pt idx="0">
                    <c:v>Qtr3</c:v>
                  </c:pt>
                </c:lvl>
                <c:lvl>
                  <c:pt idx="0">
                    <c:v>2022</c:v>
                  </c:pt>
                </c:lvl>
              </c:multiLvlStrCache>
            </c:multiLvlStrRef>
          </c:cat>
          <c:val>
            <c:numRef>
              <c:f>Pivots!$C$69:$C$70</c:f>
              <c:numCache>
                <c:formatCode>0%</c:formatCode>
                <c:ptCount val="1"/>
                <c:pt idx="0">
                  <c:v>0.41176470588235292</c:v>
                </c:pt>
              </c:numCache>
            </c:numRef>
          </c:val>
          <c:extLst>
            <c:ext xmlns:c16="http://schemas.microsoft.com/office/drawing/2014/chart" uri="{C3380CC4-5D6E-409C-BE32-E72D297353CC}">
              <c16:uniqueId val="{00000000-4275-4C9D-9C25-6CC87BF0A73E}"/>
            </c:ext>
          </c:extLst>
        </c:ser>
        <c:ser>
          <c:idx val="1"/>
          <c:order val="1"/>
          <c:tx>
            <c:strRef>
              <c:f>Pivots!$D$67:$D$68</c:f>
              <c:strCache>
                <c:ptCount val="1"/>
                <c:pt idx="0">
                  <c:v>Did not meet target</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Pivots!$A$69:$B$70</c:f>
              <c:multiLvlStrCache>
                <c:ptCount val="1"/>
                <c:lvl>
                  <c:pt idx="0">
                    <c:v>Qtr3</c:v>
                  </c:pt>
                </c:lvl>
                <c:lvl>
                  <c:pt idx="0">
                    <c:v>2022</c:v>
                  </c:pt>
                </c:lvl>
              </c:multiLvlStrCache>
            </c:multiLvlStrRef>
          </c:cat>
          <c:val>
            <c:numRef>
              <c:f>Pivots!$D$69:$D$70</c:f>
              <c:numCache>
                <c:formatCode>0%</c:formatCode>
                <c:ptCount val="1"/>
                <c:pt idx="0">
                  <c:v>0.58823529411764708</c:v>
                </c:pt>
              </c:numCache>
            </c:numRef>
          </c:val>
          <c:extLst>
            <c:ext xmlns:c16="http://schemas.microsoft.com/office/drawing/2014/chart" uri="{C3380CC4-5D6E-409C-BE32-E72D297353CC}">
              <c16:uniqueId val="{00000001-4275-4C9D-9C25-6CC87BF0A73E}"/>
            </c:ext>
          </c:extLst>
        </c:ser>
        <c:dLbls>
          <c:showLegendKey val="0"/>
          <c:showVal val="0"/>
          <c:showCatName val="0"/>
          <c:showSerName val="0"/>
          <c:showPercent val="0"/>
          <c:showBubbleSize val="0"/>
        </c:dLbls>
        <c:gapWidth val="50"/>
        <c:overlap val="100"/>
        <c:axId val="608484232"/>
        <c:axId val="608484888"/>
      </c:barChart>
      <c:catAx>
        <c:axId val="608484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08484888"/>
        <c:crosses val="autoZero"/>
        <c:auto val="1"/>
        <c:lblAlgn val="ctr"/>
        <c:lblOffset val="100"/>
        <c:noMultiLvlLbl val="0"/>
      </c:catAx>
      <c:valAx>
        <c:axId val="608484888"/>
        <c:scaling>
          <c:orientation val="minMax"/>
        </c:scaling>
        <c:delete val="1"/>
        <c:axPos val="l"/>
        <c:numFmt formatCode="0%" sourceLinked="1"/>
        <c:majorTickMark val="none"/>
        <c:minorTickMark val="none"/>
        <c:tickLblPos val="nextTo"/>
        <c:crossAx val="6084842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ED.xlsx]Pivots!PivotTable7</c:name>
    <c:fmtId val="8"/>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Pivots!$C$76:$C$77</c:f>
              <c:strCache>
                <c:ptCount val="1"/>
                <c:pt idx="0">
                  <c:v>3 or fewer days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Pivots!$A$78:$B$81</c:f>
              <c:multiLvlStrCache>
                <c:ptCount val="3"/>
                <c:lvl>
                  <c:pt idx="0">
                    <c:v>Jul</c:v>
                  </c:pt>
                  <c:pt idx="1">
                    <c:v>Aug</c:v>
                  </c:pt>
                  <c:pt idx="2">
                    <c:v>Sep</c:v>
                  </c:pt>
                </c:lvl>
                <c:lvl>
                  <c:pt idx="0">
                    <c:v>2022</c:v>
                  </c:pt>
                </c:lvl>
              </c:multiLvlStrCache>
            </c:multiLvlStrRef>
          </c:cat>
          <c:val>
            <c:numRef>
              <c:f>Pivots!$C$78:$C$81</c:f>
              <c:numCache>
                <c:formatCode>0%</c:formatCode>
                <c:ptCount val="3"/>
                <c:pt idx="0">
                  <c:v>0.6</c:v>
                </c:pt>
                <c:pt idx="1">
                  <c:v>0.25</c:v>
                </c:pt>
                <c:pt idx="2">
                  <c:v>0.5</c:v>
                </c:pt>
              </c:numCache>
            </c:numRef>
          </c:val>
          <c:extLst>
            <c:ext xmlns:c16="http://schemas.microsoft.com/office/drawing/2014/chart" uri="{C3380CC4-5D6E-409C-BE32-E72D297353CC}">
              <c16:uniqueId val="{00000000-E8E2-4420-856C-880F02BEAA51}"/>
            </c:ext>
          </c:extLst>
        </c:ser>
        <c:ser>
          <c:idx val="1"/>
          <c:order val="1"/>
          <c:tx>
            <c:strRef>
              <c:f>Pivots!$D$76:$D$77</c:f>
              <c:strCache>
                <c:ptCount val="1"/>
                <c:pt idx="0">
                  <c:v>Did not meet target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Pivots!$A$78:$B$81</c:f>
              <c:multiLvlStrCache>
                <c:ptCount val="3"/>
                <c:lvl>
                  <c:pt idx="0">
                    <c:v>Jul</c:v>
                  </c:pt>
                  <c:pt idx="1">
                    <c:v>Aug</c:v>
                  </c:pt>
                  <c:pt idx="2">
                    <c:v>Sep</c:v>
                  </c:pt>
                </c:lvl>
                <c:lvl>
                  <c:pt idx="0">
                    <c:v>2022</c:v>
                  </c:pt>
                </c:lvl>
              </c:multiLvlStrCache>
            </c:multiLvlStrRef>
          </c:cat>
          <c:val>
            <c:numRef>
              <c:f>Pivots!$D$78:$D$81</c:f>
              <c:numCache>
                <c:formatCode>0%</c:formatCode>
                <c:ptCount val="3"/>
                <c:pt idx="0">
                  <c:v>0.4</c:v>
                </c:pt>
                <c:pt idx="1">
                  <c:v>0.75</c:v>
                </c:pt>
                <c:pt idx="2">
                  <c:v>0.5</c:v>
                </c:pt>
              </c:numCache>
            </c:numRef>
          </c:val>
          <c:extLst>
            <c:ext xmlns:c16="http://schemas.microsoft.com/office/drawing/2014/chart" uri="{C3380CC4-5D6E-409C-BE32-E72D297353CC}">
              <c16:uniqueId val="{00000001-E8E2-4420-856C-880F02BEAA51}"/>
            </c:ext>
          </c:extLst>
        </c:ser>
        <c:dLbls>
          <c:dLblPos val="ctr"/>
          <c:showLegendKey val="0"/>
          <c:showVal val="1"/>
          <c:showCatName val="0"/>
          <c:showSerName val="0"/>
          <c:showPercent val="0"/>
          <c:showBubbleSize val="0"/>
        </c:dLbls>
        <c:gapWidth val="50"/>
        <c:overlap val="100"/>
        <c:axId val="142320944"/>
        <c:axId val="142319304"/>
      </c:barChart>
      <c:catAx>
        <c:axId val="14232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n-US"/>
          </a:p>
        </c:txPr>
        <c:crossAx val="142319304"/>
        <c:crosses val="autoZero"/>
        <c:auto val="1"/>
        <c:lblAlgn val="ctr"/>
        <c:lblOffset val="100"/>
        <c:noMultiLvlLbl val="0"/>
      </c:catAx>
      <c:valAx>
        <c:axId val="142319304"/>
        <c:scaling>
          <c:orientation val="minMax"/>
        </c:scaling>
        <c:delete val="1"/>
        <c:axPos val="l"/>
        <c:numFmt formatCode="0%" sourceLinked="1"/>
        <c:majorTickMark val="none"/>
        <c:minorTickMark val="none"/>
        <c:tickLblPos val="nextTo"/>
        <c:crossAx val="142320944"/>
        <c:crosses val="autoZero"/>
        <c:crossBetween val="between"/>
      </c:valAx>
      <c:spPr>
        <a:noFill/>
        <a:ln>
          <a:noFill/>
        </a:ln>
        <a:effectLst/>
      </c:spPr>
    </c:plotArea>
    <c:legend>
      <c:legendPos val="t"/>
      <c:layout>
        <c:manualLayout>
          <c:xMode val="edge"/>
          <c:yMode val="edge"/>
          <c:x val="0.16969505878343405"/>
          <c:y val="3.4220537442073207E-2"/>
          <c:w val="0.70009799073440915"/>
          <c:h val="0.12342660107553471"/>
        </c:manualLayout>
      </c:layout>
      <c:overlay val="0"/>
      <c:spPr>
        <a:noFill/>
        <a:ln>
          <a:noFill/>
        </a:ln>
        <a:effectLst/>
      </c:spPr>
      <c:txPr>
        <a:bodyPr rot="0" spcFirstLastPara="1" vertOverflow="ellipsis" vert="horz" wrap="square" anchor="ctr" anchorCtr="1"/>
        <a:lstStyle/>
        <a:p>
          <a:pPr>
            <a:defRPr lang="en-US" sz="11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ED.xlsx]Pivots!PivotTable1</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Pivots!$B$3:$B$4</c:f>
              <c:strCache>
                <c:ptCount val="1"/>
                <c:pt idx="0">
                  <c:v>Yes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Pivots!$A$5:$A$7</c:f>
              <c:strCache>
                <c:ptCount val="2"/>
                <c:pt idx="0">
                  <c:v>1 to 3 days</c:v>
                </c:pt>
                <c:pt idx="1">
                  <c:v>Date error</c:v>
                </c:pt>
              </c:strCache>
            </c:strRef>
          </c:cat>
          <c:val>
            <c:numRef>
              <c:f>Pivots!$B$5:$B$7</c:f>
              <c:numCache>
                <c:formatCode>General</c:formatCode>
                <c:ptCount val="2"/>
                <c:pt idx="0">
                  <c:v>5</c:v>
                </c:pt>
                <c:pt idx="1">
                  <c:v>3</c:v>
                </c:pt>
              </c:numCache>
            </c:numRef>
          </c:val>
          <c:extLst>
            <c:ext xmlns:c16="http://schemas.microsoft.com/office/drawing/2014/chart" uri="{C3380CC4-5D6E-409C-BE32-E72D297353CC}">
              <c16:uniqueId val="{00000000-0B4B-48CB-984B-61852E407D88}"/>
            </c:ext>
          </c:extLst>
        </c:ser>
        <c:dLbls>
          <c:dLblPos val="outEnd"/>
          <c:showLegendKey val="0"/>
          <c:showVal val="1"/>
          <c:showCatName val="0"/>
          <c:showSerName val="0"/>
          <c:showPercent val="0"/>
          <c:showBubbleSize val="0"/>
        </c:dLbls>
        <c:gapWidth val="219"/>
        <c:overlap val="-27"/>
        <c:axId val="601959920"/>
        <c:axId val="601960248"/>
      </c:barChart>
      <c:catAx>
        <c:axId val="60195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960248"/>
        <c:crosses val="autoZero"/>
        <c:auto val="1"/>
        <c:lblAlgn val="ctr"/>
        <c:lblOffset val="100"/>
        <c:noMultiLvlLbl val="0"/>
      </c:catAx>
      <c:valAx>
        <c:axId val="601960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19599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ED.xlsx]Pivots!PivotTable2</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Pivots!$B$19:$B$20</c:f>
              <c:strCache>
                <c:ptCount val="1"/>
                <c:pt idx="0">
                  <c:v>No</c:v>
                </c:pt>
              </c:strCache>
            </c:strRef>
          </c:tx>
          <c:spPr>
            <a:solidFill>
              <a:schemeClr val="accent1"/>
            </a:solidFill>
            <a:ln>
              <a:noFill/>
            </a:ln>
            <a:effectLst/>
          </c:spPr>
          <c:invertIfNegative val="0"/>
          <c:cat>
            <c:strRef>
              <c:f>Pivots!$A$21:$A$25</c:f>
              <c:strCache>
                <c:ptCount val="4"/>
                <c:pt idx="0">
                  <c:v>Already in care</c:v>
                </c:pt>
                <c:pt idx="1">
                  <c:v>Offered and patient declined</c:v>
                </c:pt>
                <c:pt idx="2">
                  <c:v>Recovery supports only</c:v>
                </c:pt>
                <c:pt idx="3">
                  <c:v>Data not entered</c:v>
                </c:pt>
              </c:strCache>
            </c:strRef>
          </c:cat>
          <c:val>
            <c:numRef>
              <c:f>Pivots!$B$21:$B$25</c:f>
              <c:numCache>
                <c:formatCode>General</c:formatCode>
                <c:ptCount val="4"/>
                <c:pt idx="0">
                  <c:v>1</c:v>
                </c:pt>
                <c:pt idx="1">
                  <c:v>2</c:v>
                </c:pt>
                <c:pt idx="2">
                  <c:v>1</c:v>
                </c:pt>
                <c:pt idx="3">
                  <c:v>1</c:v>
                </c:pt>
              </c:numCache>
            </c:numRef>
          </c:val>
          <c:extLst>
            <c:ext xmlns:c16="http://schemas.microsoft.com/office/drawing/2014/chart" uri="{C3380CC4-5D6E-409C-BE32-E72D297353CC}">
              <c16:uniqueId val="{00000000-519D-4A70-9974-6CA5FAE159E1}"/>
            </c:ext>
          </c:extLst>
        </c:ser>
        <c:dLbls>
          <c:showLegendKey val="0"/>
          <c:showVal val="0"/>
          <c:showCatName val="0"/>
          <c:showSerName val="0"/>
          <c:showPercent val="0"/>
          <c:showBubbleSize val="0"/>
        </c:dLbls>
        <c:gapWidth val="219"/>
        <c:overlap val="-27"/>
        <c:axId val="872413224"/>
        <c:axId val="931535392"/>
      </c:barChart>
      <c:catAx>
        <c:axId val="872413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1535392"/>
        <c:crosses val="autoZero"/>
        <c:auto val="1"/>
        <c:lblAlgn val="ctr"/>
        <c:lblOffset val="100"/>
        <c:noMultiLvlLbl val="0"/>
      </c:catAx>
      <c:valAx>
        <c:axId val="9315353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24132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[RapidTreatmentTrackingTool-Hospital ED.xlsx]Pivots!PivotTable3</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Pivots!$B$35:$B$36</c:f>
              <c:strCache>
                <c:ptCount val="1"/>
                <c:pt idx="0">
                  <c:v>No</c:v>
                </c:pt>
              </c:strCache>
            </c:strRef>
          </c:tx>
          <c:spPr>
            <a:solidFill>
              <a:schemeClr val="accent1"/>
            </a:solidFill>
            <a:ln w="19050">
              <a:solidFill>
                <a:schemeClr val="lt1"/>
              </a:solidFill>
            </a:ln>
            <a:effectLst/>
          </c:spPr>
          <c:invertIfNegative val="0"/>
          <c:cat>
            <c:strRef>
              <c:f>Pivots!$A$37:$A$40</c:f>
              <c:strCache>
                <c:ptCount val="3"/>
                <c:pt idx="0">
                  <c:v>Data not entered</c:v>
                </c:pt>
                <c:pt idx="1">
                  <c:v>Not clinically appropriate</c:v>
                </c:pt>
                <c:pt idx="2">
                  <c:v>Offered and patient declined</c:v>
                </c:pt>
              </c:strCache>
            </c:strRef>
          </c:cat>
          <c:val>
            <c:numRef>
              <c:f>Pivots!$B$37:$B$40</c:f>
              <c:numCache>
                <c:formatCode>General</c:formatCode>
                <c:ptCount val="3"/>
                <c:pt idx="0">
                  <c:v>2</c:v>
                </c:pt>
                <c:pt idx="1">
                  <c:v>1</c:v>
                </c:pt>
                <c:pt idx="2">
                  <c:v>1</c:v>
                </c:pt>
              </c:numCache>
            </c:numRef>
          </c:val>
          <c:extLst>
            <c:ext xmlns:c16="http://schemas.microsoft.com/office/drawing/2014/chart" uri="{C3380CC4-5D6E-409C-BE32-E72D297353CC}">
              <c16:uniqueId val="{00000000-6FEE-410A-9B6B-97788C4AC494}"/>
            </c:ext>
          </c:extLst>
        </c:ser>
        <c:dLbls>
          <c:showLegendKey val="0"/>
          <c:showVal val="0"/>
          <c:showCatName val="0"/>
          <c:showSerName val="0"/>
          <c:showPercent val="0"/>
          <c:showBubbleSize val="0"/>
        </c:dLbls>
        <c:gapWidth val="150"/>
        <c:axId val="872408632"/>
        <c:axId val="872407648"/>
      </c:barChart>
      <c:valAx>
        <c:axId val="872407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2408632"/>
        <c:crosses val="autoZero"/>
        <c:crossBetween val="between"/>
      </c:valAx>
      <c:catAx>
        <c:axId val="87240863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2407648"/>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4</xdr:col>
      <xdr:colOff>3386</xdr:colOff>
      <xdr:row>4</xdr:row>
      <xdr:rowOff>68580</xdr:rowOff>
    </xdr:from>
    <xdr:to>
      <xdr:col>8</xdr:col>
      <xdr:colOff>525780</xdr:colOff>
      <xdr:row>13</xdr:row>
      <xdr:rowOff>33867</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xdr:colOff>
      <xdr:row>4</xdr:row>
      <xdr:rowOff>60960</xdr:rowOff>
    </xdr:from>
    <xdr:to>
      <xdr:col>16</xdr:col>
      <xdr:colOff>548640</xdr:colOff>
      <xdr:row>13</xdr:row>
      <xdr:rowOff>16933</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259080</xdr:colOff>
      <xdr:row>15</xdr:row>
      <xdr:rowOff>30480</xdr:rowOff>
    </xdr:from>
    <xdr:to>
      <xdr:col>8</xdr:col>
      <xdr:colOff>563880</xdr:colOff>
      <xdr:row>22</xdr:row>
      <xdr:rowOff>160020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22860</xdr:colOff>
      <xdr:row>15</xdr:row>
      <xdr:rowOff>45720</xdr:rowOff>
    </xdr:from>
    <xdr:to>
      <xdr:col>16</xdr:col>
      <xdr:colOff>516466</xdr:colOff>
      <xdr:row>22</xdr:row>
      <xdr:rowOff>160866</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xdr:from>
          <xdr:col>0</xdr:col>
          <xdr:colOff>464820</xdr:colOff>
          <xdr:row>1</xdr:row>
          <xdr:rowOff>60960</xdr:rowOff>
        </xdr:from>
        <xdr:to>
          <xdr:col>2</xdr:col>
          <xdr:colOff>182880</xdr:colOff>
          <xdr:row>2</xdr:row>
          <xdr:rowOff>76200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Refresh Charts</a:t>
              </a:r>
            </a:p>
          </xdr:txBody>
        </xdr:sp>
        <xdr:clientData fPrintsWithSheet="0"/>
      </xdr:twoCellAnchor>
    </mc:Choice>
    <mc:Fallback/>
  </mc:AlternateContent>
  <xdr:twoCellAnchor>
    <xdr:from>
      <xdr:col>17</xdr:col>
      <xdr:colOff>237066</xdr:colOff>
      <xdr:row>4</xdr:row>
      <xdr:rowOff>42334</xdr:rowOff>
    </xdr:from>
    <xdr:to>
      <xdr:col>24</xdr:col>
      <xdr:colOff>211666</xdr:colOff>
      <xdr:row>13</xdr:row>
      <xdr:rowOff>2</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220133</xdr:colOff>
      <xdr:row>15</xdr:row>
      <xdr:rowOff>42335</xdr:rowOff>
    </xdr:from>
    <xdr:to>
      <xdr:col>24</xdr:col>
      <xdr:colOff>262467</xdr:colOff>
      <xdr:row>22</xdr:row>
      <xdr:rowOff>160866</xdr:rowOff>
    </xdr:to>
    <xdr:graphicFrame macro="">
      <xdr:nvGraphicFramePr>
        <xdr:cNvPr id="10" name="Chart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0</xdr:row>
      <xdr:rowOff>114300</xdr:rowOff>
    </xdr:from>
    <xdr:to>
      <xdr:col>12</xdr:col>
      <xdr:colOff>342900</xdr:colOff>
      <xdr:row>15</xdr:row>
      <xdr:rowOff>114300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579120</xdr:colOff>
      <xdr:row>16</xdr:row>
      <xdr:rowOff>163830</xdr:rowOff>
    </xdr:from>
    <xdr:to>
      <xdr:col>12</xdr:col>
      <xdr:colOff>274320</xdr:colOff>
      <xdr:row>31</xdr:row>
      <xdr:rowOff>163830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76200</xdr:colOff>
      <xdr:row>34</xdr:row>
      <xdr:rowOff>34290</xdr:rowOff>
    </xdr:from>
    <xdr:to>
      <xdr:col>12</xdr:col>
      <xdr:colOff>381000</xdr:colOff>
      <xdr:row>49</xdr:row>
      <xdr:rowOff>34290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213360</xdr:colOff>
      <xdr:row>45</xdr:row>
      <xdr:rowOff>171450</xdr:rowOff>
    </xdr:from>
    <xdr:to>
      <xdr:col>13</xdr:col>
      <xdr:colOff>518160</xdr:colOff>
      <xdr:row>60</xdr:row>
      <xdr:rowOff>171450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441960</xdr:colOff>
      <xdr:row>60</xdr:row>
      <xdr:rowOff>15240</xdr:rowOff>
    </xdr:from>
    <xdr:to>
      <xdr:col>15</xdr:col>
      <xdr:colOff>137160</xdr:colOff>
      <xdr:row>75</xdr:row>
      <xdr:rowOff>15240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327660</xdr:colOff>
      <xdr:row>75</xdr:row>
      <xdr:rowOff>129540</xdr:rowOff>
    </xdr:from>
    <xdr:to>
      <xdr:col>15</xdr:col>
      <xdr:colOff>22860</xdr:colOff>
      <xdr:row>90</xdr:row>
      <xdr:rowOff>129540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38078703" backgroundQuery="1" createdVersion="7" refreshedVersion="8" minRefreshableVersion="3" recordCount="0" supportSubquery="1" supportAdvancedDrill="1" xr:uid="{481503ED-C996-4865-A9A3-9786DBF391A5}">
  <cacheSource type="external" connectionId="1"/>
  <cacheFields count="3">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s v="Yes"/>
        <m u="1"/>
        <s v="No" u="1"/>
      </sharedItems>
    </cacheField>
    <cacheField name="[Measures].[Count of Patient's Hospital Medical Record Number]" caption="Count of Patient's Hospital Medical Record Number" numFmtId="0" hierarchy="33" level="32767"/>
    <cacheField name="[DataEntry].[Where referred].[Where referred]" caption="Where referred" numFmtId="0" hierarchy="21" level="1">
      <sharedItems count="9">
        <s v="Community Health Centers of Rutland"/>
        <s v="Data not entered"/>
        <s v="Grace House - Rutland"/>
        <s v="HowardCenter - Act 1/Bridge"/>
        <s v="Other (Enter facility in comments)"/>
        <s v="Patient not referred"/>
        <s v="Rutland MH/Evergreen Substance Abuse Services"/>
        <s v="Serenity House - Wallingford"/>
        <s v="Valley Vista - Bradford"/>
      </sharedItems>
    </cacheField>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0" memberValueDatatype="130" unbalanced="0"/>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2" memberValueDatatype="130" unbalanced="0">
      <fieldsUsage count="2">
        <fieldUsage x="-1"/>
        <fieldUsage x="2"/>
      </fieldsUsage>
    </cacheHierarchy>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0" memberValueDatatype="130" unbalanced="0"/>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0" memberValueDatatype="130" unbalanced="0"/>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59606479" backgroundQuery="1" createdVersion="7" refreshedVersion="8" minRefreshableVersion="3" recordCount="0" supportSubquery="1" supportAdvancedDrill="1" xr:uid="{B97DB0E3-F59A-4A49-A97B-668A2E6C5871}">
  <cacheSource type="external" connectionId="1"/>
  <cacheFields count="5">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s v="Yes"/>
        <m u="1"/>
        <s v="No" u="1"/>
      </sharedItems>
    </cacheField>
    <cacheField name="[Measures].[Count of Patient's Hospital Medical Record Number]" caption="Count of Patient's Hospital Medical Record Number" numFmtId="0" hierarchy="33" level="32767"/>
    <cacheField name="[DataEntry].[Did patient receive  medication to treat AUD or detox?].[Did patient receive  medication to treat AUD or detox?]" caption="Did patient receive  medication to treat AUD or detox?" numFmtId="0" hierarchy="19" level="1">
      <sharedItems count="1">
        <s v="No"/>
      </sharedItems>
    </cacheField>
    <cacheField name="[DataEntry].[ED Contact Date (Month)].[ED Contact Date (Month)]" caption="ED Contact Date (Month)" numFmtId="0" hierarchy="25" level="1">
      <sharedItems count="3">
        <s v="Jul"/>
        <s v="Aug"/>
        <s v="Sep"/>
      </sharedItems>
    </cacheField>
    <cacheField name="[DataEntry].[ED Contact Date (Year)].[ED Contact Date (Year)]" caption="ED Contact Date (Year)" numFmtId="0" hierarchy="23" level="1">
      <sharedItems count="1">
        <s v="2022"/>
      </sharedItems>
    </cacheField>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2" memberValueDatatype="130" unbalanced="0">
      <fieldsUsage count="2">
        <fieldUsage x="-1"/>
        <fieldUsage x="2"/>
      </fieldsUsage>
    </cacheHierarchy>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2" memberValueDatatype="130" unbalanced="0">
      <fieldsUsage count="2">
        <fieldUsage x="-1"/>
        <fieldUsage x="4"/>
      </fieldsUsage>
    </cacheHierarchy>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2" memberValueDatatype="130" unbalanced="0">
      <fieldsUsage count="2">
        <fieldUsage x="-1"/>
        <fieldUsage x="3"/>
      </fieldsUsage>
    </cacheHierarchy>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0" memberValueDatatype="130" unbalanced="0"/>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61805557" backgroundQuery="1" createdVersion="7" refreshedVersion="8" minRefreshableVersion="3" recordCount="0" supportSubquery="1" supportAdvancedDrill="1" xr:uid="{BC138E38-032A-4D2C-A1F4-81FECE484912}">
  <cacheSource type="external" connectionId="1"/>
  <cacheFields count="3">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m/>
        <s v="No"/>
        <s v="Yes"/>
      </sharedItems>
    </cacheField>
    <cacheField name="[Measures].[Count of Patient's Hospital Medical Record Number]" caption="Count of Patient's Hospital Medical Record Number" numFmtId="0" hierarchy="33" level="32767"/>
    <cacheField name="[DataEntry].[Client Gender].[Client Gender]" caption="Client Gender" numFmtId="0" hierarchy="16" level="1">
      <sharedItems count="6">
        <s v="Data not entered"/>
        <s v="Female"/>
        <s v="Male"/>
        <s v="Not Asked"/>
        <s v="Other Gender"/>
        <s v="Refused"/>
      </sharedItems>
    </cacheField>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2" memberValueDatatype="130" unbalanced="0">
      <fieldsUsage count="2">
        <fieldUsage x="-1"/>
        <fieldUsage x="2"/>
      </fieldsUsage>
    </cacheHierarchy>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0" memberValueDatatype="130" unbalanced="0"/>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0" memberValueDatatype="130" unbalanced="0"/>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0" memberValueDatatype="130" unbalanced="0"/>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64236113" backgroundQuery="1" createdVersion="7" refreshedVersion="8" minRefreshableVersion="3" recordCount="0" supportSubquery="1" supportAdvancedDrill="1" xr:uid="{DE8A6D31-8C90-4D55-8F30-741C03C6BC8A}">
  <cacheSource type="external" connectionId="1"/>
  <cacheFields count="3">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m/>
        <s v="No"/>
        <s v="Yes"/>
      </sharedItems>
    </cacheField>
    <cacheField name="[Measures].[Count of Patient's Hospital Medical Record Number]" caption="Count of Patient's Hospital Medical Record Number" numFmtId="0" hierarchy="33" level="32767"/>
    <cacheField name="[DataEntry].[Autocalculate - Age Range].[Autocalculate - Age Range]" caption="Autocalculate - Age Range" numFmtId="0" hierarchy="18" level="1">
      <sharedItems count="7">
        <s v="&lt;20"/>
        <s v="20-29"/>
        <s v="30-39"/>
        <s v="40-49"/>
        <s v="50-59"/>
        <s v="60 or more"/>
        <s v="Age Not Recorded"/>
      </sharedItems>
    </cacheField>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2" memberValueDatatype="130" unbalanced="0">
      <fieldsUsage count="2">
        <fieldUsage x="-1"/>
        <fieldUsage x="2"/>
      </fieldsUsage>
    </cacheHierarchy>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0" memberValueDatatype="130" unbalanced="0"/>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0" memberValueDatatype="130" unbalanced="0"/>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0" memberValueDatatype="130" unbalanced="0"/>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66666668" backgroundQuery="1" createdVersion="7" refreshedVersion="8" minRefreshableVersion="3" recordCount="0" supportSubquery="1" supportAdvancedDrill="1" xr:uid="{D567F097-43FA-452B-B2C2-3A74EAED4256}">
  <cacheSource type="external" connectionId="1"/>
  <cacheFields count="3">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s v="Yes"/>
        <m u="1"/>
        <s v="No" u="1"/>
      </sharedItems>
    </cacheField>
    <cacheField name="[Measures].[Count of Patient's Hospital Medical Record Number]" caption="Count of Patient's Hospital Medical Record Number" numFmtId="0" hierarchy="33" level="32767"/>
    <cacheField name="[DataEntry].[Where referred].[Where referred]" caption="Where referred" numFmtId="0" hierarchy="21" level="1">
      <sharedItems count="9">
        <s v="Community Health Centers of Rutland"/>
        <s v="Data not entered"/>
        <s v="Grace House - Rutland"/>
        <s v="HowardCenter - Act 1/Bridge"/>
        <s v="Other (Enter facility in comments)"/>
        <s v="Patient not referred"/>
        <s v="Rutland MH/Evergreen Substance Abuse Services"/>
        <s v="Serenity House - Wallingford"/>
        <s v="Valley Vista - Bradford"/>
      </sharedItems>
    </cacheField>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0" memberValueDatatype="130" unbalanced="0"/>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2" memberValueDatatype="130" unbalanced="0">
      <fieldsUsage count="2">
        <fieldUsage x="-1"/>
        <fieldUsage x="2"/>
      </fieldsUsage>
    </cacheHierarchy>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0" memberValueDatatype="130" unbalanced="0"/>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0" memberValueDatatype="130" unbalanced="0"/>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40509259" backgroundQuery="1" createdVersion="7" refreshedVersion="8" minRefreshableVersion="3" recordCount="0" supportSubquery="1" supportAdvancedDrill="1" xr:uid="{6605BE66-B1EB-4762-8A4D-21BD1E4CE1D2}">
  <cacheSource type="external" connectionId="1"/>
  <cacheFields count="3">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s v="Yes"/>
        <m u="1"/>
        <s v="No" u="1"/>
      </sharedItems>
    </cacheField>
    <cacheField name="[DataEntry].[First Contact to Scheduled Treatment Date Category].[First Contact to Scheduled Treatment Date Category]" caption="First Contact to Scheduled Treatment Date Category" numFmtId="0" hierarchy="13" level="1">
      <sharedItems count="4">
        <s v="1 to 3 days"/>
        <s v="Date error"/>
        <s v="More than 3 days" u="1"/>
        <s v="Patient not referred" u="1"/>
      </sharedItems>
    </cacheField>
    <cacheField name="[Measures].[Count of Patient's Hospital Medical Record Number]" caption="Count of Patient's Hospital Medical Record Number" numFmtId="0" hierarchy="33" level="32767"/>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2" memberValueDatatype="130" unbalanced="0">
      <fieldsUsage count="2">
        <fieldUsage x="-1"/>
        <fieldUsage x="1"/>
      </fieldsUsage>
    </cacheHierarchy>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0" memberValueDatatype="130" unbalanced="0"/>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0" memberValueDatatype="130" unbalanced="0"/>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0" memberValueDatatype="130" unbalanced="0"/>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2"/>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42939814" backgroundQuery="1" createdVersion="7" refreshedVersion="8" minRefreshableVersion="3" recordCount="0" supportSubquery="1" supportAdvancedDrill="1" xr:uid="{EAA9FD29-EFAD-4F77-BC28-D958C72B68CE}">
  <cacheSource type="external" connectionId="1"/>
  <cacheFields count="3">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m/>
        <s v="No"/>
        <s v="Yes"/>
      </sharedItems>
    </cacheField>
    <cacheField name="[Measures].[Count of Patient's Hospital Medical Record Number]" caption="Count of Patient's Hospital Medical Record Number" numFmtId="0" hierarchy="33" level="32767"/>
    <cacheField name="[DataEntry].[Autocalculate - Age Range].[Autocalculate - Age Range]" caption="Autocalculate - Age Range" numFmtId="0" hierarchy="18" level="1">
      <sharedItems count="7">
        <s v="&lt;20"/>
        <s v="20-29"/>
        <s v="30-39"/>
        <s v="40-49"/>
        <s v="50-59"/>
        <s v="60 or more"/>
        <s v="Age Not Recorded"/>
      </sharedItems>
    </cacheField>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2" memberValueDatatype="130" unbalanced="0">
      <fieldsUsage count="2">
        <fieldUsage x="-1"/>
        <fieldUsage x="2"/>
      </fieldsUsage>
    </cacheHierarchy>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0" memberValueDatatype="130" unbalanced="0"/>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0" memberValueDatatype="130" unbalanced="0"/>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0" memberValueDatatype="130" unbalanced="0"/>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45254631" backgroundQuery="1" createdVersion="7" refreshedVersion="8" minRefreshableVersion="3" recordCount="0" supportSubquery="1" supportAdvancedDrill="1" xr:uid="{52F5320E-6895-4308-994A-34042A588B9F}">
  <cacheSource type="external" connectionId="1"/>
  <cacheFields count="5">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s v="Yes"/>
        <m u="1"/>
        <s v="No" u="1"/>
      </sharedItems>
    </cacheField>
    <cacheField name="[Measures].[Count of Patient's Hospital Medical Record Number]" caption="Count of Patient's Hospital Medical Record Number" numFmtId="0" hierarchy="33" level="32767"/>
    <cacheField name="[DataEntry].[ED Contact Date (Year)].[ED Contact Date (Year)]" caption="ED Contact Date (Year)" numFmtId="0" hierarchy="23" level="1">
      <sharedItems count="1">
        <s v="2022"/>
      </sharedItems>
    </cacheField>
    <cacheField name="[DataEntry].[ED Contact Date (Quarter)].[ED Contact Date (Quarter)]" caption="ED Contact Date (Quarter)" numFmtId="0" hierarchy="24" level="1">
      <sharedItems count="1">
        <s v="Qtr3"/>
      </sharedItems>
    </cacheField>
    <cacheField name="[DataEntry].[Target Calculation:  Three or fewer days].[Target Calculation:  Three or fewer days]" caption="Target Calculation:  Three or fewer days" numFmtId="0" hierarchy="27" level="1">
      <sharedItems count="2">
        <s v="3 or fewer days"/>
        <s v="Did not meet target"/>
      </sharedItems>
    </cacheField>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0" memberValueDatatype="130" unbalanced="0"/>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2" memberValueDatatype="130" unbalanced="0">
      <fieldsUsage count="2">
        <fieldUsage x="-1"/>
        <fieldUsage x="2"/>
      </fieldsUsage>
    </cacheHierarchy>
    <cacheHierarchy uniqueName="[DataEntry].[ED Contact Date (Quarter)]" caption="ED Contact Date (Quarter)" attribute="1" defaultMemberUniqueName="[DataEntry].[ED Contact Date (Quarter)].[All]" allUniqueName="[DataEntry].[ED Contact Date (Quarter)].[All]" dimensionUniqueName="[DataEntry]" displayFolder="" count="2" memberValueDatatype="130" unbalanced="0">
      <fieldsUsage count="2">
        <fieldUsage x="-1"/>
        <fieldUsage x="3"/>
      </fieldsUsage>
    </cacheHierarchy>
    <cacheHierarchy uniqueName="[DataEntry].[ED Contact Date (Month)]" caption="ED Contact Date (Month)" attribute="1" defaultMemberUniqueName="[DataEntry].[ED Contact Date (Month)].[All]" allUniqueName="[DataEntry].[ED Contact Date (Month)].[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2" memberValueDatatype="130" unbalanced="0">
      <fieldsUsage count="2">
        <fieldUsage x="-1"/>
        <fieldUsage x="4"/>
      </fieldsUsage>
    </cacheHierarchy>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47685187" backgroundQuery="1" createdVersion="7" refreshedVersion="8" minRefreshableVersion="3" recordCount="0" supportSubquery="1" supportAdvancedDrill="1" xr:uid="{BC4C494F-0191-4DC0-9BF2-4420CDD93117}">
  <cacheSource type="external" connectionId="1"/>
  <cacheFields count="3">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m/>
        <s v="No"/>
        <s v="Yes"/>
      </sharedItems>
    </cacheField>
    <cacheField name="[Measures].[Count of Patient's Hospital Medical Record Number]" caption="Count of Patient's Hospital Medical Record Number" numFmtId="0" hierarchy="33" level="32767"/>
    <cacheField name="[DataEntry].[Client Gender].[Client Gender]" caption="Client Gender" numFmtId="0" hierarchy="16" level="1">
      <sharedItems count="6">
        <s v="Data not entered"/>
        <s v="Female"/>
        <s v="Male"/>
        <s v="Not Asked"/>
        <s v="Other Gender"/>
        <s v="Refused"/>
      </sharedItems>
    </cacheField>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2" memberValueDatatype="130" unbalanced="0">
      <fieldsUsage count="2">
        <fieldUsage x="-1"/>
        <fieldUsage x="2"/>
      </fieldsUsage>
    </cacheHierarchy>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0" memberValueDatatype="130" unbalanced="0"/>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0" memberValueDatatype="130" unbalanced="0"/>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0" memberValueDatatype="130" unbalanced="0"/>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50000003" backgroundQuery="1" createdVersion="7" refreshedVersion="8" minRefreshableVersion="3" recordCount="0" supportSubquery="1" supportAdvancedDrill="1" xr:uid="{0D12538C-CE86-4C4F-9460-64E83B2E0776}">
  <cacheSource type="external" connectionId="1"/>
  <cacheFields count="2">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m/>
        <s v="No"/>
        <s v="Yes"/>
      </sharedItems>
    </cacheField>
    <cacheField name="[Measures].[Count of Patient's Hospital Medical Record Number]" caption="Count of Patient's Hospital Medical Record Number" numFmtId="0" hierarchy="33" level="32767"/>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0" memberValueDatatype="130" unbalanced="0"/>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0" memberValueDatatype="130" unbalanced="0"/>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0" memberValueDatatype="130" unbalanced="0"/>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52314813" backgroundQuery="1" createdVersion="7" refreshedVersion="8" minRefreshableVersion="3" recordCount="0" supportSubquery="1" supportAdvancedDrill="1" xr:uid="{CC4B3B05-0D25-459B-A0E1-A0F0D754E140}">
  <cacheSource type="external" connectionId="1"/>
  <cacheFields count="3">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s v="No"/>
        <s v="Yes" u="1"/>
        <m u="1"/>
      </sharedItems>
    </cacheField>
    <cacheField name="[Measures].[Count of Patient's Hospital Medical Record Number]" caption="Count of Patient's Hospital Medical Record Number" numFmtId="0" hierarchy="33" level="32767"/>
    <cacheField name="[DataEntry].[Reason patient not referred].[Reason patient not referred]" caption="Reason patient not referred" numFmtId="0" hierarchy="14" level="1">
      <sharedItems count="4">
        <s v="Already in care"/>
        <s v="Data not entered"/>
        <s v="Offered and patient declined"/>
        <s v="Recovery supports only"/>
      </sharedItems>
    </cacheField>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2" memberValueDatatype="130" unbalanced="0">
      <fieldsUsage count="2">
        <fieldUsage x="-1"/>
        <fieldUsage x="2"/>
      </fieldsUsage>
    </cacheHierarchy>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0" memberValueDatatype="130" unbalanced="0"/>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0" memberValueDatatype="130" unbalanced="0"/>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0" memberValueDatatype="130" unbalanced="0"/>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54861114" backgroundQuery="1" createdVersion="7" refreshedVersion="8" minRefreshableVersion="3" recordCount="0" supportSubquery="1" supportAdvancedDrill="1" xr:uid="{029E2833-0B71-481D-BE7B-CA748BEAE9E9}">
  <cacheSource type="external" connectionId="1"/>
  <cacheFields count="4">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s v="Yes"/>
        <m u="1"/>
        <s v="No" u="1"/>
      </sharedItems>
    </cacheField>
    <cacheField name="[Measures].[Count of Patient's Hospital Medical Record Number]" caption="Count of Patient's Hospital Medical Record Number" numFmtId="0" hierarchy="33" level="32767"/>
    <cacheField name="[DataEntry].[Reason for no detox or Treatment medications].[Reason for no detox or Treatment medications]" caption="Reason for no detox or Treatment medications" numFmtId="0" hierarchy="20" level="1">
      <sharedItems count="3">
        <s v="Data not entered"/>
        <s v="Not clinically appropriate"/>
        <s v="Offered and patient declined"/>
      </sharedItems>
    </cacheField>
    <cacheField name="[DataEntry].[Did patient receive  medication to treat AUD or detox?].[Did patient receive  medication to treat AUD or detox?]" caption="Did patient receive  medication to treat AUD or detox?" numFmtId="0" hierarchy="19" level="1">
      <sharedItems count="1">
        <s v="No"/>
      </sharedItems>
    </cacheField>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2" memberValueDatatype="130" unbalanced="0">
      <fieldsUsage count="2">
        <fieldUsage x="-1"/>
        <fieldUsage x="3"/>
      </fieldsUsage>
    </cacheHierarchy>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2" memberValueDatatype="130" unbalanced="0">
      <fieldsUsage count="2">
        <fieldUsage x="-1"/>
        <fieldUsage x="2"/>
      </fieldsUsage>
    </cacheHierarchy>
    <cacheHierarchy uniqueName="[DataEntry].[Where referred]" caption="Where referred" attribute="1" defaultMemberUniqueName="[DataEntry].[Where referred].[All]" allUniqueName="[DataEntry].[Where referred].[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0" memberValueDatatype="130" unbalanced="0"/>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0" memberValueDatatype="130" unbalanced="0"/>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0" memberValueDatatype="130" unbalanced="0"/>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VanDonsel, Anne" refreshedDate="44721.688957175924" backgroundQuery="1" createdVersion="7" refreshedVersion="8" minRefreshableVersion="3" recordCount="0" supportSubquery="1" supportAdvancedDrill="1" xr:uid="{28012F5F-E64B-4F5C-A2BA-F3C672AD8BFC}">
  <cacheSource type="external" connectionId="1"/>
  <cacheFields count="5">
    <cacheField name="[DataEntry].[Did you refer or offer patient a referral for AUD assessment/ treatment].[Did you refer or offer patient a referral for AUD assessment/ treatment]" caption="Did you refer or offer patient a referral for AUD assessment/ treatment" numFmtId="0" hierarchy="5" level="1">
      <sharedItems containsBlank="1" count="3">
        <s v="Yes"/>
        <m u="1"/>
        <s v="No" u="1"/>
      </sharedItems>
    </cacheField>
    <cacheField name="[Measures].[Count of Patient's Hospital Medical Record Number]" caption="Count of Patient's Hospital Medical Record Number" numFmtId="0" hierarchy="33" level="32767"/>
    <cacheField name="[DataEntry].[ED Contact Date (Year)].[ED Contact Date (Year)]" caption="ED Contact Date (Year)" numFmtId="0" hierarchy="23" level="1">
      <sharedItems count="1">
        <s v="2022"/>
      </sharedItems>
    </cacheField>
    <cacheField name="[DataEntry].[Target Calculation:  Three or fewer days].[Target Calculation:  Three or fewer days]" caption="Target Calculation:  Three or fewer days" numFmtId="0" hierarchy="27" level="1">
      <sharedItems count="2">
        <s v="3 or fewer days"/>
        <s v="Did not meet target"/>
      </sharedItems>
    </cacheField>
    <cacheField name="[DataEntry].[ED Contact Date (Month)].[ED Contact Date (Month)]" caption="ED Contact Date (Month)" numFmtId="0" hierarchy="25" level="1">
      <sharedItems count="3">
        <s v="Jul"/>
        <s v="Aug"/>
        <s v="Sep"/>
      </sharedItems>
    </cacheField>
  </cacheFields>
  <cacheHierarchies count="34">
    <cacheHierarchy uniqueName="[DataEntry].[Patient's Hospital Medical Record Number]" caption="Patient's Hospital Medical Record Number" attribute="1" defaultMemberUniqueName="[DataEntry].[Patient's Hospital Medical Record Number].[All]" allUniqueName="[DataEntry].[Patient's Hospital Medical Record Number].[All]" dimensionUniqueName="[DataEntry]" displayFolder="" count="0" memberValueDatatype="130" unbalanced="0"/>
    <cacheHierarchy uniqueName="[DataEntry].[Age]" caption="Age" attribute="1" defaultMemberUniqueName="[DataEntry].[Age].[All]" allUniqueName="[DataEntry].[Age].[All]" dimensionUniqueName="[DataEntry]" displayFolder="" count="0" memberValueDatatype="20" unbalanced="0"/>
    <cacheHierarchy uniqueName="[DataEntry].[Client County of Residence]" caption="Client County of Residence" attribute="1" defaultMemberUniqueName="[DataEntry].[Client County of Residence].[All]" allUniqueName="[DataEntry].[Client County of Residence].[All]" dimensionUniqueName="[DataEntry]" displayFolder="" count="0" memberValueDatatype="130" unbalanced="0"/>
    <cacheHierarchy uniqueName="[DataEntry].[Gender]" caption="Gender" attribute="1" defaultMemberUniqueName="[DataEntry].[Gender].[All]" allUniqueName="[DataEntry].[Gender].[All]" dimensionUniqueName="[DataEntry]" displayFolder="" count="0" memberValueDatatype="130" unbalanced="0"/>
    <cacheHierarchy uniqueName="[DataEntry].[ED Contact Date]" caption="ED Contact Date" attribute="1" time="1" defaultMemberUniqueName="[DataEntry].[ED Contact Date].[All]" allUniqueName="[DataEntry].[ED Contact Date].[All]" dimensionUniqueName="[DataEntry]" displayFolder="" count="0" memberValueDatatype="7" unbalanced="0"/>
    <cacheHierarchy uniqueName="[DataEntry].[Did you refer or offer patient a referral for AUD assessment/ treatment]" caption="Did you refer or offer patient a referral for AUD assessment/ treatment" attribute="1" defaultMemberUniqueName="[DataEntry].[Did you refer or offer patient a referral for AUD assessment/ treatment].[All]" allUniqueName="[DataEntry].[Did you refer or offer patient a referral for AUD assessment/ treatment].[All]" dimensionUniqueName="[DataEntry]" displayFolder="" count="2" memberValueDatatype="130" unbalanced="0">
      <fieldsUsage count="2">
        <fieldUsage x="-1"/>
        <fieldUsage x="0"/>
      </fieldsUsage>
    </cacheHierarchy>
    <cacheHierarchy uniqueName="[DataEntry].[Reason  patient was not referred for AUD assessment/ treatment]" caption="Reason  patient was not referred for AUD assessment/ treatment" attribute="1" defaultMemberUniqueName="[DataEntry].[Reason  patient was not referred for AUD assessment/ treatment].[All]" allUniqueName="[DataEntry].[Reason  patient was not referred for AUD assessment/ treatment].[All]" dimensionUniqueName="[DataEntry]" displayFolder="" count="0" memberValueDatatype="130" unbalanced="0"/>
    <cacheHierarchy uniqueName="[DataEntry].[Were medications to treat AUD or for detox provided?  List medications in the comments]" caption="Were medications to treat AUD or for detox provided?  List medications in the comments" attribute="1" defaultMemberUniqueName="[DataEntry].[Were medications to treat AUD or for detox provided?  List medications in the comments].[All]" allUniqueName="[DataEntry].[Were medications to treat AUD or for detox provided?  List medications in the comments].[All]" dimensionUniqueName="[DataEntry]" displayFolder="" count="0" memberValueDatatype="130" unbalanced="0"/>
    <cacheHierarchy uniqueName="[DataEntry].[If no, reason no  medications to treat AUD or detox provided]" caption="If no, reason no  medications to treat AUD or detox provided" attribute="1" defaultMemberUniqueName="[DataEntry].[If no, reason no  medications to treat AUD or detox provided].[All]" allUniqueName="[DataEntry].[If no, reason no  medications to treat AUD or detox provided].[All]" dimensionUniqueName="[DataEntry]" displayFolder="" count="0" memberValueDatatype="130" unbalanced="0"/>
    <cacheHierarchy uniqueName="[DataEntry].[Date Patient Is to Arrive at AUD Treatment Provider]" caption="Date Patient Is to Arrive at AUD Treatment Provider" attribute="1" time="1" defaultMemberUniqueName="[DataEntry].[Date Patient Is to Arrive at AUD Treatment Provider].[All]" allUniqueName="[DataEntry].[Date Patient Is to Arrive at AUD Treatment Provider].[All]" dimensionUniqueName="[DataEntry]" displayFolder="" count="0" memberValueDatatype="7" unbalanced="0"/>
    <cacheHierarchy uniqueName="[DataEntry].[Referral Location]" caption="Referral Location" attribute="1" defaultMemberUniqueName="[DataEntry].[Referral Location].[All]" allUniqueName="[DataEntry].[Referral Location].[All]" dimensionUniqueName="[DataEntry]" displayFolder="" count="0" memberValueDatatype="130" unbalanced="0"/>
    <cacheHierarchy uniqueName="[DataEntry].[# Days between ED and scheduled treatment (auto calculated)]" caption="# Days between ED and scheduled treatment (auto calculated)" attribute="1" defaultMemberUniqueName="[DataEntry].[# Days between ED and scheduled treatment (auto calculated)].[All]" allUniqueName="[DataEntry].[# Days between ED and scheduled treatment (auto calculated)].[All]" dimensionUniqueName="[DataEntry]" displayFolder="" count="0" memberValueDatatype="130" unbalanced="0"/>
    <cacheHierarchy uniqueName="[DataEntry].[Comments]" caption="Comments" attribute="1" defaultMemberUniqueName="[DataEntry].[Comments].[All]" allUniqueName="[DataEntry].[Comments].[All]" dimensionUniqueName="[DataEntry]" displayFolder="" count="0" memberValueDatatype="130" unbalanced="0"/>
    <cacheHierarchy uniqueName="[DataEntry].[First Contact to Scheduled Treatment Date Category]" caption="First Contact to Scheduled Treatment Date Category" attribute="1" defaultMemberUniqueName="[DataEntry].[First Contact to Scheduled Treatment Date Category].[All]" allUniqueName="[DataEntry].[First Contact to Scheduled Treatment Date Category].[All]" dimensionUniqueName="[DataEntry]" displayFolder="" count="0" memberValueDatatype="130" unbalanced="0"/>
    <cacheHierarchy uniqueName="[DataEntry].[Reason patient not referred]" caption="Reason patient not referred" attribute="1" defaultMemberUniqueName="[DataEntry].[Reason patient not referred].[All]" allUniqueName="[DataEntry].[Reason patient not referred].[All]" dimensionUniqueName="[DataEntry]" displayFolder="" count="0" memberValueDatatype="130" unbalanced="0"/>
    <cacheHierarchy uniqueName="[DataEntry].[RecordID]" caption="RecordID" attribute="1" defaultMemberUniqueName="[DataEntry].[RecordID].[All]" allUniqueName="[DataEntry].[RecordID].[All]" dimensionUniqueName="[DataEntry]" displayFolder="" count="0" memberValueDatatype="130" unbalanced="0"/>
    <cacheHierarchy uniqueName="[DataEntry].[Client Gender]" caption="Client Gender" attribute="1" defaultMemberUniqueName="[DataEntry].[Client Gender].[All]" allUniqueName="[DataEntry].[Client Gender].[All]" dimensionUniqueName="[DataEntry]" displayFolder="" count="0" memberValueDatatype="130" unbalanced="0"/>
    <cacheHierarchy uniqueName="[DataEntry].[Client County]" caption="Client County" attribute="1" defaultMemberUniqueName="[DataEntry].[Client County].[All]" allUniqueName="[DataEntry].[Client County].[All]" dimensionUniqueName="[DataEntry]" displayFolder="" count="0" memberValueDatatype="130" unbalanced="0"/>
    <cacheHierarchy uniqueName="[DataEntry].[Autocalculate - Age Range]" caption="Autocalculate - Age Range" attribute="1" defaultMemberUniqueName="[DataEntry].[Autocalculate - Age Range].[All]" allUniqueName="[DataEntry].[Autocalculate - Age Range].[All]" dimensionUniqueName="[DataEntry]" displayFolder="" count="0" memberValueDatatype="130" unbalanced="0"/>
    <cacheHierarchy uniqueName="[DataEntry].[Did patient receive  medication to treat AUD or detox?]" caption="Did patient receive  medication to treat AUD or detox?" attribute="1" defaultMemberUniqueName="[DataEntry].[Did patient receive  medication to treat AUD or detox?].[All]" allUniqueName="[DataEntry].[Did patient receive  medication to treat AUD or detox?].[All]" dimensionUniqueName="[DataEntry]" displayFolder="" count="0" memberValueDatatype="130" unbalanced="0"/>
    <cacheHierarchy uniqueName="[DataEntry].[Reason for no detox or Treatment medications]" caption="Reason for no detox or Treatment medications" attribute="1" defaultMemberUniqueName="[DataEntry].[Reason for no detox or Treatment medications].[All]" allUniqueName="[DataEntry].[Reason for no detox or Treatment medications].[All]" dimensionUniqueName="[DataEntry]" displayFolder="" count="0" memberValueDatatype="130" unbalanced="0"/>
    <cacheHierarchy uniqueName="[DataEntry].[Where referred]" caption="Where referred" attribute="1" defaultMemberUniqueName="[DataEntry].[Where referred].[All]" allUniqueName="[DataEntry].[Where referred].[All]" dimensionUniqueName="[DataEntry]" displayFolder="" count="0" memberValueDatatype="130" unbalanced="0"/>
    <cacheHierarchy uniqueName="[DataEntry].[Provider Name]" caption="Provider Name" attribute="1" defaultMemberUniqueName="[DataEntry].[Provider Name].[All]" allUniqueName="[DataEntry].[Provider Name].[All]" dimensionUniqueName="[DataEntry]" displayFolder="" count="0" memberValueDatatype="130" unbalanced="0"/>
    <cacheHierarchy uniqueName="[DataEntry].[ED Contact Date (Year)]" caption="ED Contact Date (Year)" attribute="1" defaultMemberUniqueName="[DataEntry].[ED Contact Date (Year)].[All]" allUniqueName="[DataEntry].[ED Contact Date (Year)].[All]" dimensionUniqueName="[DataEntry]" displayFolder="" count="2" memberValueDatatype="130" unbalanced="0">
      <fieldsUsage count="2">
        <fieldUsage x="-1"/>
        <fieldUsage x="2"/>
      </fieldsUsage>
    </cacheHierarchy>
    <cacheHierarchy uniqueName="[DataEntry].[ED Contact Date (Quarter)]" caption="ED Contact Date (Quarter)" attribute="1" defaultMemberUniqueName="[DataEntry].[ED Contact Date (Quarter)].[All]" allUniqueName="[DataEntry].[ED Contact Date (Quarter)].[All]" dimensionUniqueName="[DataEntry]" displayFolder="" count="0" memberValueDatatype="130" unbalanced="0"/>
    <cacheHierarchy uniqueName="[DataEntry].[ED Contact Date (Month)]" caption="ED Contact Date (Month)" attribute="1" defaultMemberUniqueName="[DataEntry].[ED Contact Date (Month)].[All]" allUniqueName="[DataEntry].[ED Contact Date (Month)].[All]" dimensionUniqueName="[DataEntry]" displayFolder="" count="2" memberValueDatatype="130" unbalanced="0">
      <fieldsUsage count="2">
        <fieldUsage x="-1"/>
        <fieldUsage x="4"/>
      </fieldsUsage>
    </cacheHierarchy>
    <cacheHierarchy uniqueName="[DataEntry].[Region]" caption="Region" attribute="1" defaultMemberUniqueName="[DataEntry].[Region].[All]" allUniqueName="[DataEntry].[Region].[All]" dimensionUniqueName="[DataEntry]" displayFolder="" count="0" memberValueDatatype="130" unbalanced="0"/>
    <cacheHierarchy uniqueName="[DataEntry].[Target Calculation:  Three or fewer days]" caption="Target Calculation:  Three or fewer days" attribute="1" defaultMemberUniqueName="[DataEntry].[Target Calculation:  Three or fewer days].[All]" allUniqueName="[DataEntry].[Target Calculation:  Three or fewer days].[All]" dimensionUniqueName="[DataEntry]" displayFolder="" count="2" memberValueDatatype="130" unbalanced="0">
      <fieldsUsage count="2">
        <fieldUsage x="-1"/>
        <fieldUsage x="3"/>
      </fieldsUsage>
    </cacheHierarchy>
    <cacheHierarchy uniqueName="[DataEntry].[ED Contact Date (Month Index)]" caption="ED Contact Date (Month Index)" attribute="1" defaultMemberUniqueName="[DataEntry].[ED Contact Date (Month Index)].[All]" allUniqueName="[DataEntry].[ED Contact Date (Month Index)].[All]" dimensionUniqueName="[DataEntry]" displayFolder="" count="0" memberValueDatatype="20" unbalanced="0" hidden="1"/>
    <cacheHierarchy uniqueName="[Measures].[__XL_Count DataEntry]" caption="__XL_Count DataEntry" measure="1" displayFolder="" measureGroup="DataEntry" count="0" hidden="1"/>
    <cacheHierarchy uniqueName="[Measures].[__No measures defined]" caption="__No measures defined" measure="1" displayFolder="" count="0" hidden="1"/>
    <cacheHierarchy uniqueName="[Measures].[Count of # Days between ED and scheduled treatment (auto calculated)]" caption="Count of # Days between ED and scheduled treatment (auto calculated)" measure="1" displayFolder="" measureGroup="DataEntry" count="0" hidden="1">
      <extLst>
        <ext xmlns:x15="http://schemas.microsoft.com/office/spreadsheetml/2010/11/main" uri="{B97F6D7D-B522-45F9-BDA1-12C45D357490}">
          <x15:cacheHierarchy aggregatedColumn="11"/>
        </ext>
      </extLst>
    </cacheHierarchy>
    <cacheHierarchy uniqueName="[Measures].[Count of First Contact to Scheduled Treatment Date Category]" caption="Count of First Contact to Scheduled Treatment Date Category" measure="1" displayFolder="" measureGroup="DataEntry" count="0" hidden="1">
      <extLst>
        <ext xmlns:x15="http://schemas.microsoft.com/office/spreadsheetml/2010/11/main" uri="{B97F6D7D-B522-45F9-BDA1-12C45D357490}">
          <x15:cacheHierarchy aggregatedColumn="13"/>
        </ext>
      </extLst>
    </cacheHierarchy>
    <cacheHierarchy uniqueName="[Measures].[Count of Patient's Hospital Medical Record Number]" caption="Count of Patient's Hospital Medical Record Number" measure="1" displayFolder="" measureGroup="DataEntry" count="0" oneField="1" hidden="1">
      <fieldsUsage count="1">
        <fieldUsage x="1"/>
      </fieldsUsage>
      <extLst>
        <ext xmlns:x15="http://schemas.microsoft.com/office/spreadsheetml/2010/11/main" uri="{B97F6D7D-B522-45F9-BDA1-12C45D357490}">
          <x15:cacheHierarchy aggregatedColumn="0"/>
        </ext>
      </extLst>
    </cacheHierarchy>
  </cacheHierarchies>
  <kpis count="0"/>
  <dimensions count="2">
    <dimension name="DataEntry" uniqueName="[DataEntry]" caption="DataEntry"/>
    <dimension measure="1" name="Measures" uniqueName="[Measures]" caption="Measures"/>
  </dimensions>
  <measureGroups count="1">
    <measureGroup name="DataEntry" caption="DataEntry"/>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0FE268-FB25-4342-ABAE-79328F4609A9}" name="PivotTable15" cacheId="11" applyNumberFormats="0" applyBorderFormats="0" applyFontFormats="0" applyPatternFormats="0" applyAlignmentFormats="0" applyWidthHeightFormats="1" dataCaption="Values" grandTotalCaption="Total" updatedVersion="8" minRefreshableVersion="3" itemPrintTitles="1" createdVersion="7" indent="0" compact="0" compactData="0" multipleFieldFilters="0" chartFormat="3">
  <location ref="N29:R38" firstHeaderRow="1" firstDataRow="2" firstDataCol="1"/>
  <pivotFields count="3">
    <pivotField axis="axisCol" compact="0" allDrilled="1" outline="0" subtotalTop="0" showAll="0" dataSourceSort="1" defaultAttributeDrillState="1">
      <items count="4">
        <item x="0"/>
        <item x="1"/>
        <item x="2"/>
        <item t="default"/>
      </items>
    </pivotField>
    <pivotField dataField="1" compact="0" outline="0" subtotalTop="0" showAll="0"/>
    <pivotField axis="axisRow" compact="0" allDrilled="1" outline="0" subtotalTop="0" showAll="0" dataSourceSort="1" defaultAttributeDrillState="1">
      <items count="8">
        <item x="0"/>
        <item x="1"/>
        <item x="2"/>
        <item x="3"/>
        <item x="4"/>
        <item x="5"/>
        <item x="6"/>
        <item t="default"/>
      </items>
    </pivotField>
  </pivotFields>
  <rowFields count="1">
    <field x="2"/>
  </rowFields>
  <rowItems count="8">
    <i>
      <x/>
    </i>
    <i>
      <x v="1"/>
    </i>
    <i>
      <x v="2"/>
    </i>
    <i>
      <x v="3"/>
    </i>
    <i>
      <x v="4"/>
    </i>
    <i>
      <x v="5"/>
    </i>
    <i>
      <x v="6"/>
    </i>
    <i t="grand">
      <x/>
    </i>
  </rowItems>
  <colFields count="1">
    <field x="0"/>
  </colFields>
  <colItems count="4">
    <i>
      <x/>
    </i>
    <i>
      <x v="1"/>
    </i>
    <i>
      <x v="2"/>
    </i>
    <i t="grand">
      <x/>
    </i>
  </colItems>
  <dataFields count="1">
    <dataField name="Number Referred" fld="1" subtotal="count" baseField="0" baseItem="0"/>
  </dataFields>
  <formats count="10">
    <format dxfId="41">
      <pivotArea type="origin" dataOnly="0" labelOnly="1" outline="0" fieldPosition="0"/>
    </format>
    <format dxfId="40">
      <pivotArea outline="0" fieldPosition="0">
        <references count="2">
          <reference field="0" count="1" selected="0">
            <x v="0"/>
          </reference>
          <reference field="2" count="1" selected="0">
            <x v="4"/>
          </reference>
        </references>
      </pivotArea>
    </format>
    <format dxfId="39">
      <pivotArea outline="0" collapsedLevelsAreSubtotals="1" fieldPosition="0"/>
    </format>
    <format dxfId="38">
      <pivotArea dataOnly="0" labelOnly="1" outline="0" fieldPosition="0">
        <references count="1">
          <reference field="2" count="0"/>
        </references>
      </pivotArea>
    </format>
    <format dxfId="37">
      <pivotArea dataOnly="0" labelOnly="1" grandRow="1" outline="0" fieldPosition="0"/>
    </format>
    <format dxfId="36">
      <pivotArea outline="0" collapsedLevelsAreSubtotals="1" fieldPosition="0"/>
    </format>
    <format dxfId="35">
      <pivotArea field="0" type="button" dataOnly="0" labelOnly="1" outline="0" axis="axisCol" fieldPosition="0"/>
    </format>
    <format dxfId="34">
      <pivotArea type="topRight" dataOnly="0" labelOnly="1" outline="0" fieldPosition="0"/>
    </format>
    <format dxfId="33">
      <pivotArea dataOnly="0" labelOnly="1" outline="0" fieldPosition="0">
        <references count="1">
          <reference field="0" count="0"/>
        </references>
      </pivotArea>
    </format>
    <format dxfId="32">
      <pivotArea dataOnly="0" labelOnly="1" grandCol="1" outline="0" fieldPosition="0"/>
    </format>
  </formats>
  <chartFormats count="5">
    <chartFormat chart="0" format="7" series="1">
      <pivotArea type="data" outline="0" fieldPosition="0">
        <references count="1">
          <reference field="0" count="1" selected="0">
            <x v="0"/>
          </reference>
        </references>
      </pivotArea>
    </chartFormat>
    <chartFormat chart="0" format="8" series="1">
      <pivotArea type="data" outline="0" fieldPosition="0">
        <references count="1">
          <reference field="0" count="1" selected="0">
            <x v="1"/>
          </reference>
        </references>
      </pivotArea>
    </chartFormat>
    <chartFormat chart="0" format="9" series="1">
      <pivotArea type="data" outline="0" fieldPosition="0">
        <references count="1">
          <reference field="0" count="1" selected="0">
            <x v="2"/>
          </reference>
        </references>
      </pivotArea>
    </chartFormat>
    <chartFormat chart="0" format="10" series="1">
      <pivotArea type="data" outline="0" fieldPosition="0">
        <references count="2">
          <reference field="4294967294" count="1" selected="0">
            <x v="0"/>
          </reference>
          <reference field="0" count="1" selected="0">
            <x v="2"/>
          </reference>
        </references>
      </pivotArea>
    </chartFormat>
    <chartFormat chart="2" format="12" series="1">
      <pivotArea type="data" outline="0" fieldPosition="0">
        <references count="2">
          <reference field="4294967294" count="1" selected="0">
            <x v="0"/>
          </reference>
          <reference field="0" count="1" selected="0">
            <x v="2"/>
          </reference>
        </references>
      </pivotArea>
    </chartFormat>
  </chartFormats>
  <pivotHierarchies count="34">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caption="Number Referred"/>
  </pivotHierarchies>
  <pivotTableStyleInfo name="ForDashboard" showRowHeaders="1" showColHeaders="1" showRowStripes="0" showColStripes="0" showLastColumn="1"/>
  <rowHierarchiesUsage count="1">
    <rowHierarchyUsage hierarchyUsage="18"/>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7141CD07-0775-4478-992A-6CD9118BFCA4}" name="PivotTable6" cacheId="3"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6">
  <location ref="A67:E70" firstHeaderRow="1" firstDataRow="2" firstDataCol="2"/>
  <pivotFields count="5">
    <pivotField compact="0" allDrilled="1" outline="0" subtotalTop="0" showAll="0" dataSourceSort="1" defaultAttributeDrillState="1">
      <items count="4">
        <item s="1" x="0"/>
        <item x="1"/>
        <item x="2"/>
        <item t="default"/>
      </items>
    </pivotField>
    <pivotField dataField="1" compact="0" outline="0" subtotalTop="0" showAll="0"/>
    <pivotField axis="axisRow" compact="0" allDrilled="1" outline="0" subtotalTop="0" showAll="0" dataSourceSort="1" defaultSubtotal="0" defaultAttributeDrillState="1">
      <items count="1">
        <item x="0"/>
      </items>
      <extLst>
        <ext xmlns:x14="http://schemas.microsoft.com/office/spreadsheetml/2009/9/main" uri="{2946ED86-A175-432a-8AC1-64E0C546D7DE}">
          <x14:pivotField fillDownLabels="1"/>
        </ext>
      </extLst>
    </pivotField>
    <pivotField axis="axisRow" compact="0" allDrilled="1" outline="0" subtotalTop="0" showAll="0" dataSourceSort="1" defaultAttributeDrillState="1">
      <items count="2">
        <item x="0"/>
        <item t="default"/>
      </items>
    </pivotField>
    <pivotField axis="axisCol" compact="0" allDrilled="1" outline="0" subtotalTop="0" showAll="0" dataSourceSort="1" defaultAttributeDrillState="1">
      <items count="3">
        <item x="0"/>
        <item x="1"/>
        <item t="default"/>
      </items>
    </pivotField>
  </pivotFields>
  <rowFields count="2">
    <field x="2"/>
    <field x="3"/>
  </rowFields>
  <rowItems count="2">
    <i>
      <x/>
      <x/>
    </i>
    <i t="grand">
      <x/>
    </i>
  </rowItems>
  <colFields count="1">
    <field x="4"/>
  </colFields>
  <colItems count="3">
    <i>
      <x/>
    </i>
    <i>
      <x v="1"/>
    </i>
    <i t="grand">
      <x/>
    </i>
  </colItems>
  <dataFields count="1">
    <dataField name="Contacts" fld="1" subtotal="count" showDataAs="percentOfRow" baseField="3" baseItem="1" numFmtId="9"/>
  </dataFields>
  <formats count="1">
    <format dxfId="24">
      <pivotArea outline="0" collapsedLevelsAreSubtotals="1" fieldPosition="0"/>
    </format>
  </formats>
  <chartFormats count="4">
    <chartFormat chart="3" format="0" series="1">
      <pivotArea type="data" outline="0" fieldPosition="0">
        <references count="2">
          <reference field="4294967294" count="1" selected="0">
            <x v="0"/>
          </reference>
          <reference field="4" count="1" selected="0">
            <x v="0"/>
          </reference>
        </references>
      </pivotArea>
    </chartFormat>
    <chartFormat chart="3" format="1" series="1">
      <pivotArea type="data" outline="0" fieldPosition="0">
        <references count="2">
          <reference field="4294967294" count="1" selected="0">
            <x v="0"/>
          </reference>
          <reference field="4" count="1" selected="0">
            <x v="1"/>
          </reference>
        </references>
      </pivotArea>
    </chartFormat>
    <chartFormat chart="5" format="4" series="1">
      <pivotArea type="data" outline="0" fieldPosition="0">
        <references count="2">
          <reference field="4294967294" count="1" selected="0">
            <x v="0"/>
          </reference>
          <reference field="4" count="1" selected="0">
            <x v="0"/>
          </reference>
        </references>
      </pivotArea>
    </chartFormat>
    <chartFormat chart="5" format="5" series="1">
      <pivotArea type="data" outline="0" fieldPosition="0">
        <references count="2">
          <reference field="4294967294" count="1" selected="0">
            <x v="0"/>
          </reference>
          <reference field="4" count="1" selected="0">
            <x v="1"/>
          </reference>
        </references>
      </pivotArea>
    </chartFormat>
  </chartFormats>
  <pivotHierarchies count="3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caption="Contacts"/>
  </pivotHierarchies>
  <pivotTableStyleInfo name="PivotStyleLight16" showRowHeaders="1" showColHeaders="1" showRowStripes="0" showColStripes="0" showLastColumn="1"/>
  <rowHierarchiesUsage count="2">
    <rowHierarchyUsage hierarchyUsage="23"/>
    <rowHierarchyUsage hierarchyUsage="24"/>
  </rowHierarchiesUsage>
  <colHierarchiesUsage count="1">
    <colHierarchyUsage hierarchyUsage="27"/>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A63B3D78-3096-46CD-AA16-0C14403E5C32}" name="PivotTable10" cacheId="5"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3">
  <location ref="A107:E109" firstHeaderRow="1" firstDataRow="2" firstDataCol="1"/>
  <pivotFields count="2">
    <pivotField axis="axisCol" compact="0" allDrilled="1" outline="0" subtotalTop="0" showAll="0" dataSourceSort="1" defaultAttributeDrillState="1">
      <items count="4">
        <item x="0"/>
        <item x="1"/>
        <item x="2"/>
        <item t="default"/>
      </items>
    </pivotField>
    <pivotField dataField="1" compact="0" outline="0" subtotalTop="0" showAll="0"/>
  </pivotFields>
  <rowItems count="1">
    <i/>
  </rowItems>
  <colFields count="1">
    <field x="0"/>
  </colFields>
  <colItems count="4">
    <i>
      <x/>
    </i>
    <i>
      <x v="1"/>
    </i>
    <i>
      <x v="2"/>
    </i>
    <i t="grand">
      <x/>
    </i>
  </colItems>
  <dataFields count="1">
    <dataField name="Number Referred" fld="1" subtotal="count" baseField="0" baseItem="0"/>
  </dataFields>
  <formats count="6">
    <format dxfId="30">
      <pivotArea type="origin" dataOnly="0" labelOnly="1" outline="0" fieldPosition="0"/>
    </format>
    <format dxfId="29">
      <pivotArea outline="0" collapsedLevelsAreSubtotals="1" fieldPosition="0"/>
    </format>
    <format dxfId="28">
      <pivotArea field="0" type="button" dataOnly="0" labelOnly="1" outline="0" axis="axisCol" fieldPosition="0"/>
    </format>
    <format dxfId="27">
      <pivotArea type="topRight" dataOnly="0" labelOnly="1" outline="0" fieldPosition="0"/>
    </format>
    <format dxfId="26">
      <pivotArea dataOnly="0" labelOnly="1" outline="0" fieldPosition="0">
        <references count="1">
          <reference field="0" count="0"/>
        </references>
      </pivotArea>
    </format>
    <format dxfId="25">
      <pivotArea dataOnly="0" labelOnly="1" grandCol="1" outline="0" fieldPosition="0"/>
    </format>
  </formats>
  <chartFormats count="5">
    <chartFormat chart="0" format="7" series="1">
      <pivotArea type="data" outline="0" fieldPosition="0">
        <references count="1">
          <reference field="0" count="1" selected="0">
            <x v="0"/>
          </reference>
        </references>
      </pivotArea>
    </chartFormat>
    <chartFormat chart="0" format="8" series="1">
      <pivotArea type="data" outline="0" fieldPosition="0">
        <references count="1">
          <reference field="0" count="1" selected="0">
            <x v="1"/>
          </reference>
        </references>
      </pivotArea>
    </chartFormat>
    <chartFormat chart="0" format="9" series="1">
      <pivotArea type="data" outline="0" fieldPosition="0">
        <references count="1">
          <reference field="0" count="1" selected="0">
            <x v="2"/>
          </reference>
        </references>
      </pivotArea>
    </chartFormat>
    <chartFormat chart="0" format="10" series="1">
      <pivotArea type="data" outline="0" fieldPosition="0">
        <references count="2">
          <reference field="4294967294" count="1" selected="0">
            <x v="0"/>
          </reference>
          <reference field="0" count="1" selected="0">
            <x v="2"/>
          </reference>
        </references>
      </pivotArea>
    </chartFormat>
    <chartFormat chart="2" format="12" series="1">
      <pivotArea type="data" outline="0" fieldPosition="0">
        <references count="2">
          <reference field="4294967294" count="1" selected="0">
            <x v="0"/>
          </reference>
          <reference field="0" count="1" selected="0">
            <x v="2"/>
          </reference>
        </references>
      </pivotArea>
    </chartFormat>
  </chartFormats>
  <pivotHierarchies count="34">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caption="Number Referred"/>
  </pivotHierarchies>
  <pivotTableStyleInfo name="ForDashboard" showRowHeaders="1" showColHeaders="1" showRowStripes="0" showColStripes="0" showLastColumn="1"/>
  <colHierarchiesUsage count="1">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7123A794-3A71-4FBF-8E10-96B29627E660}" name="PivotTable3" cacheId="7"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8">
  <location ref="A35:C40" firstHeaderRow="1" firstDataRow="2" firstDataCol="1"/>
  <pivotFields count="4">
    <pivotField compact="0" allDrilled="1" outline="0" subtotalTop="0" showAll="0" dataSourceSort="1" defaultAttributeDrillState="1">
      <items count="4">
        <item s="1" x="0"/>
        <item x="1"/>
        <item x="2"/>
        <item t="default"/>
      </items>
    </pivotField>
    <pivotField dataField="1" compact="0" outline="0" subtotalTop="0" showAll="0"/>
    <pivotField axis="axisRow" compact="0" allDrilled="1" outline="0" subtotalTop="0" showAll="0" defaultAttributeDrillState="1">
      <items count="4">
        <item x="0"/>
        <item x="1"/>
        <item x="2"/>
        <item t="default"/>
      </items>
    </pivotField>
    <pivotField axis="axisCol" compact="0" allDrilled="1" outline="0" subtotalTop="0" showAll="0" dataSourceSort="1" defaultAttributeDrillState="1">
      <items count="2">
        <item s="1" x="0"/>
        <item t="default"/>
      </items>
    </pivotField>
  </pivotFields>
  <rowFields count="1">
    <field x="2"/>
  </rowFields>
  <rowItems count="4">
    <i>
      <x/>
    </i>
    <i>
      <x v="1"/>
    </i>
    <i>
      <x v="2"/>
    </i>
    <i t="grand">
      <x/>
    </i>
  </rowItems>
  <colFields count="1">
    <field x="3"/>
  </colFields>
  <colItems count="2">
    <i>
      <x/>
    </i>
    <i t="grand">
      <x/>
    </i>
  </colItems>
  <dataFields count="1">
    <dataField name="Count of Patient's Hospital Medical Record Number" fld="1" subtotal="count" baseField="0" baseItem="0"/>
  </dataFields>
  <chartFormats count="2">
    <chartFormat chart="3" format="0" series="1">
      <pivotArea type="data" outline="0" fieldPosition="0">
        <references count="2">
          <reference field="4294967294" count="1" selected="0">
            <x v="0"/>
          </reference>
          <reference field="3" count="1" selected="0">
            <x v="0"/>
          </reference>
        </references>
      </pivotArea>
    </chartFormat>
    <chartFormat chart="7" format="2" series="1">
      <pivotArea type="data" outline="0" fieldPosition="0">
        <references count="2">
          <reference field="4294967294" count="1" selected="0">
            <x v="0"/>
          </reference>
          <reference field="3" count="1" selected="0">
            <x v="0"/>
          </reference>
        </references>
      </pivotArea>
    </chartFormat>
  </chartFormats>
  <pivotHierarchies count="3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20"/>
  </rowHierarchiesUsage>
  <colHierarchiesUsage count="1">
    <colHierarchyUsage hierarchyUsage="19"/>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F066364-3ED5-408D-865B-1BBA40D89B6B}" name="PivotTable8" cacheId="0"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3">
  <location ref="A91:B101" firstHeaderRow="1" firstDataRow="1" firstDataCol="1" rowPageCount="1" colPageCount="1"/>
  <pivotFields count="3">
    <pivotField axis="axisPage" compact="0" allDrilled="1" outline="0" subtotalTop="0" showAll="0" dataSourceSort="1" defaultAttributeDrillState="1">
      <items count="4">
        <item s="1" x="0"/>
        <item x="1"/>
        <item x="2"/>
        <item t="default"/>
      </items>
    </pivotField>
    <pivotField dataField="1" compact="0" outline="0" subtotalTop="0" showAll="0"/>
    <pivotField axis="axisRow" compact="0" allDrilled="1" outline="0" subtotalTop="0" showAll="0" dataSourceSort="1" defaultAttributeDrillState="1">
      <items count="10">
        <item x="0"/>
        <item x="1"/>
        <item x="2"/>
        <item x="3"/>
        <item x="4"/>
        <item x="5"/>
        <item x="6"/>
        <item x="7"/>
        <item x="8"/>
        <item t="default"/>
      </items>
    </pivotField>
  </pivotFields>
  <rowFields count="1">
    <field x="2"/>
  </rowFields>
  <rowItems count="10">
    <i>
      <x/>
    </i>
    <i>
      <x v="1"/>
    </i>
    <i>
      <x v="2"/>
    </i>
    <i>
      <x v="3"/>
    </i>
    <i>
      <x v="4"/>
    </i>
    <i>
      <x v="5"/>
    </i>
    <i>
      <x v="6"/>
    </i>
    <i>
      <x v="7"/>
    </i>
    <i>
      <x v="8"/>
    </i>
    <i t="grand">
      <x/>
    </i>
  </rowItems>
  <colItems count="1">
    <i/>
  </colItems>
  <pageFields count="1">
    <pageField fld="0" hier="5" name="[DataEntry].[Did you refer or offer patient a referral for AUD assessment/ treatment].[All]" cap="All"/>
  </pageFields>
  <dataFields count="1">
    <dataField name="Number Referred" fld="1" subtotal="count" baseField="0" baseItem="0"/>
  </dataFields>
  <formats count="1">
    <format dxfId="31">
      <pivotArea field="0" type="button" dataOnly="0" labelOnly="1" outline="0" axis="axisPage" fieldPosition="0"/>
    </format>
  </formats>
  <chartFormats count="5">
    <chartFormat chart="0" format="7" series="1">
      <pivotArea type="data" outline="0" fieldPosition="0">
        <references count="1">
          <reference field="0" count="1" selected="0">
            <x v="1"/>
          </reference>
        </references>
      </pivotArea>
    </chartFormat>
    <chartFormat chart="0" format="8" series="1">
      <pivotArea type="data" outline="0" fieldPosition="0">
        <references count="1">
          <reference field="0" count="1" selected="0">
            <x v="2"/>
          </reference>
        </references>
      </pivotArea>
    </chartFormat>
    <chartFormat chart="0" format="9" series="1">
      <pivotArea type="data" outline="0" fieldPosition="0">
        <references count="1">
          <reference field="0" count="1" selected="0">
            <x v="0"/>
          </reference>
        </references>
      </pivotArea>
    </chartFormat>
    <chartFormat chart="0" format="10" series="1">
      <pivotArea type="data" outline="0" fieldPosition="0">
        <references count="2">
          <reference field="4294967294" count="1" selected="0">
            <x v="0"/>
          </reference>
          <reference field="0" count="1" selected="0">
            <x v="0"/>
          </reference>
        </references>
      </pivotArea>
    </chartFormat>
    <chartFormat chart="2" format="12" series="1">
      <pivotArea type="data" outline="0" fieldPosition="0">
        <references count="2">
          <reference field="4294967294" count="1" selected="0">
            <x v="0"/>
          </reference>
          <reference field="0" count="1" selected="0">
            <x v="0"/>
          </reference>
        </references>
      </pivotArea>
    </chartFormat>
  </chartFormats>
  <pivotHierarchies count="3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caption="Number Referred"/>
  </pivotHierarchies>
  <pivotTableStyleInfo name="ForDashboard" showRowHeaders="1" showColHeaders="1" showRowStripes="0" showColStripes="0" showLastColumn="1"/>
  <rowHierarchiesUsage count="1">
    <rowHierarchyUsage hierarchyUsage="2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C872FE6-D773-4DEA-A5BF-E6A9BEB878FD}" name="PivotTable13" cacheId="10" applyNumberFormats="0" applyBorderFormats="0" applyFontFormats="0" applyPatternFormats="0" applyAlignmentFormats="0" applyWidthHeightFormats="1" dataCaption="Values" grandTotalCaption="Total" updatedVersion="8" minRefreshableVersion="3" itemPrintTitles="1" createdVersion="7" indent="0" compact="0" compactData="0" multipleFieldFilters="0" chartFormat="3">
  <location ref="H29:L37" firstHeaderRow="1" firstDataRow="2" firstDataCol="1"/>
  <pivotFields count="3">
    <pivotField axis="axisCol" compact="0" allDrilled="1" outline="0" subtotalTop="0" showAll="0" dataSourceSort="1" defaultAttributeDrillState="1">
      <items count="4">
        <item x="0"/>
        <item x="1"/>
        <item x="2"/>
        <item t="default"/>
      </items>
    </pivotField>
    <pivotField dataField="1" compact="0" outline="0" subtotalTop="0" showAll="0"/>
    <pivotField axis="axisRow" compact="0" allDrilled="1" outline="0" subtotalTop="0" showAll="0" defaultAttributeDrillState="1">
      <items count="7">
        <item x="1"/>
        <item x="2"/>
        <item x="4"/>
        <item x="3"/>
        <item x="0"/>
        <item x="5"/>
        <item t="default"/>
      </items>
    </pivotField>
  </pivotFields>
  <rowFields count="1">
    <field x="2"/>
  </rowFields>
  <rowItems count="7">
    <i>
      <x/>
    </i>
    <i>
      <x v="1"/>
    </i>
    <i>
      <x v="2"/>
    </i>
    <i>
      <x v="3"/>
    </i>
    <i>
      <x v="4"/>
    </i>
    <i>
      <x v="5"/>
    </i>
    <i t="grand">
      <x/>
    </i>
  </rowItems>
  <colFields count="1">
    <field x="0"/>
  </colFields>
  <colItems count="4">
    <i>
      <x/>
    </i>
    <i>
      <x v="1"/>
    </i>
    <i>
      <x v="2"/>
    </i>
    <i t="grand">
      <x/>
    </i>
  </colItems>
  <dataFields count="1">
    <dataField name="Number Referred" fld="1" subtotal="count" baseField="0" baseItem="0"/>
  </dataFields>
  <formats count="16">
    <format dxfId="57">
      <pivotArea field="2" type="button" dataOnly="0" labelOnly="1" outline="0" axis="axisRow" fieldPosition="0"/>
    </format>
    <format dxfId="56">
      <pivotArea outline="0" fieldPosition="0">
        <references count="1">
          <reference field="0" count="2" selected="0">
            <x v="1"/>
            <x v="2"/>
          </reference>
        </references>
      </pivotArea>
    </format>
    <format dxfId="55">
      <pivotArea grandCol="1" outline="0" collapsedLevelsAreSubtotals="1" fieldPosition="0"/>
    </format>
    <format dxfId="54">
      <pivotArea dataOnly="0" labelOnly="1" outline="0" fieldPosition="0">
        <references count="1">
          <reference field="0" count="2">
            <x v="1"/>
            <x v="2"/>
          </reference>
        </references>
      </pivotArea>
    </format>
    <format dxfId="53">
      <pivotArea dataOnly="0" labelOnly="1" grandCol="1" outline="0" fieldPosition="0"/>
    </format>
    <format dxfId="52">
      <pivotArea type="topRight" dataOnly="0" labelOnly="1" outline="0" offset="A1" fieldPosition="0"/>
    </format>
    <format dxfId="51">
      <pivotArea type="topRight" dataOnly="0" labelOnly="1" outline="0" offset="B1:C1" fieldPosition="0"/>
    </format>
    <format dxfId="50">
      <pivotArea outline="0" collapsedLevelsAreSubtotals="1" fieldPosition="0"/>
    </format>
    <format dxfId="49">
      <pivotArea outline="0" collapsedLevelsAreSubtotals="1" fieldPosition="0"/>
    </format>
    <format dxfId="48">
      <pivotArea dataOnly="0" labelOnly="1" outline="0" fieldPosition="0">
        <references count="1">
          <reference field="2" count="0"/>
        </references>
      </pivotArea>
    </format>
    <format dxfId="47">
      <pivotArea dataOnly="0" labelOnly="1" grandRow="1" outline="0" fieldPosition="0"/>
    </format>
    <format dxfId="46">
      <pivotArea outline="0" collapsedLevelsAreSubtotals="1" fieldPosition="0"/>
    </format>
    <format dxfId="45">
      <pivotArea field="0" type="button" dataOnly="0" labelOnly="1" outline="0" axis="axisCol" fieldPosition="0"/>
    </format>
    <format dxfId="44">
      <pivotArea type="topRight" dataOnly="0" labelOnly="1" outline="0" fieldPosition="0"/>
    </format>
    <format dxfId="43">
      <pivotArea dataOnly="0" labelOnly="1" outline="0" fieldPosition="0">
        <references count="1">
          <reference field="0" count="0"/>
        </references>
      </pivotArea>
    </format>
    <format dxfId="42">
      <pivotArea dataOnly="0" labelOnly="1" grandCol="1" outline="0" fieldPosition="0"/>
    </format>
  </formats>
  <chartFormats count="5">
    <chartFormat chart="0" format="7" series="1">
      <pivotArea type="data" outline="0" fieldPosition="0">
        <references count="1">
          <reference field="0" count="1" selected="0">
            <x v="0"/>
          </reference>
        </references>
      </pivotArea>
    </chartFormat>
    <chartFormat chart="0" format="8" series="1">
      <pivotArea type="data" outline="0" fieldPosition="0">
        <references count="1">
          <reference field="0" count="1" selected="0">
            <x v="1"/>
          </reference>
        </references>
      </pivotArea>
    </chartFormat>
    <chartFormat chart="0" format="9" series="1">
      <pivotArea type="data" outline="0" fieldPosition="0">
        <references count="1">
          <reference field="0" count="1" selected="0">
            <x v="2"/>
          </reference>
        </references>
      </pivotArea>
    </chartFormat>
    <chartFormat chart="0" format="10" series="1">
      <pivotArea type="data" outline="0" fieldPosition="0">
        <references count="2">
          <reference field="4294967294" count="1" selected="0">
            <x v="0"/>
          </reference>
          <reference field="0" count="1" selected="0">
            <x v="2"/>
          </reference>
        </references>
      </pivotArea>
    </chartFormat>
    <chartFormat chart="2" format="12" series="1">
      <pivotArea type="data" outline="0" fieldPosition="0">
        <references count="2">
          <reference field="4294967294" count="1" selected="0">
            <x v="0"/>
          </reference>
          <reference field="0" count="1" selected="0">
            <x v="2"/>
          </reference>
        </references>
      </pivotArea>
    </chartFormat>
  </chartFormats>
  <pivotHierarchies count="34">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caption="Number Referred"/>
  </pivotHierarchies>
  <pivotTableStyleInfo name="ForDashboard" showRowHeaders="1" showColHeaders="1" showRowStripes="0" showColStripes="0" showLastColumn="1"/>
  <rowHierarchiesUsage count="1">
    <rowHierarchyUsage hierarchyUsage="16"/>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8E02C3A-7941-4E82-B204-FB31DBE7D130}" name="PivotTable9" cacheId="12" applyNumberFormats="0" applyBorderFormats="0" applyFontFormats="0" applyPatternFormats="0" applyAlignmentFormats="0" applyWidthHeightFormats="1" dataCaption="Values" updatedVersion="8" minRefreshableVersion="3" showDrill="0" itemPrintTitles="1" createdVersion="7" indent="0" showHeaders="0" compact="0" compactData="0" multipleFieldFilters="0" chartFormat="3">
  <location ref="E30:F40" firstHeaderRow="1" firstDataRow="1" firstDataCol="1" rowPageCount="1" colPageCount="1"/>
  <pivotFields count="3">
    <pivotField axis="axisPage" compact="0" allDrilled="1" outline="0" subtotalTop="0" showAll="0" dataSourceSort="1" defaultAttributeDrillState="1">
      <items count="4">
        <item s="1" x="0"/>
        <item x="1"/>
        <item x="2"/>
        <item t="default"/>
      </items>
    </pivotField>
    <pivotField dataField="1" compact="0" outline="0" subtotalTop="0" showAll="0"/>
    <pivotField axis="axisRow" compact="0" allDrilled="1" outline="0" subtotalTop="0" showAll="0" dataSourceSort="1" defaultAttributeDrillState="1">
      <items count="10">
        <item x="0"/>
        <item x="1"/>
        <item x="2"/>
        <item x="3"/>
        <item x="4"/>
        <item x="5"/>
        <item x="6"/>
        <item x="7"/>
        <item x="8"/>
        <item t="default"/>
      </items>
    </pivotField>
  </pivotFields>
  <rowFields count="1">
    <field x="2"/>
  </rowFields>
  <rowItems count="10">
    <i>
      <x/>
    </i>
    <i>
      <x v="1"/>
    </i>
    <i>
      <x v="2"/>
    </i>
    <i>
      <x v="3"/>
    </i>
    <i>
      <x v="4"/>
    </i>
    <i>
      <x v="5"/>
    </i>
    <i>
      <x v="6"/>
    </i>
    <i>
      <x v="7"/>
    </i>
    <i>
      <x v="8"/>
    </i>
    <i t="grand">
      <x/>
    </i>
  </rowItems>
  <colItems count="1">
    <i/>
  </colItems>
  <pageFields count="1">
    <pageField fld="0" hier="5" name="[DataEntry].[Did you refer or offer patient a referral for AUD assessment/ treatment].[All]" cap="All"/>
  </pageFields>
  <dataFields count="1">
    <dataField name="Number Referred" fld="1" subtotal="count" baseField="0" baseItem="0"/>
  </dataFields>
  <formats count="9">
    <format dxfId="66">
      <pivotArea type="all" dataOnly="0" outline="0" fieldPosition="0"/>
    </format>
    <format dxfId="65">
      <pivotArea outline="0" collapsedLevelsAreSubtotals="1" fieldPosition="0"/>
    </format>
    <format dxfId="64">
      <pivotArea dataOnly="0" labelOnly="1" outline="0" fieldPosition="0">
        <references count="1">
          <reference field="2" count="0"/>
        </references>
      </pivotArea>
    </format>
    <format dxfId="63">
      <pivotArea dataOnly="0" labelOnly="1" grandRow="1" outline="0" fieldPosition="0"/>
    </format>
    <format dxfId="62">
      <pivotArea dataOnly="0" labelOnly="1" outline="0" axis="axisValues" fieldPosition="0"/>
    </format>
    <format dxfId="61">
      <pivotArea dataOnly="0" labelOnly="1" outline="0" axis="axisValues" fieldPosition="0"/>
    </format>
    <format dxfId="60">
      <pivotArea outline="0" collapsedLevelsAreSubtotals="1" fieldPosition="0"/>
    </format>
    <format dxfId="59">
      <pivotArea dataOnly="0" labelOnly="1" outline="0" fieldPosition="0">
        <references count="1">
          <reference field="0" count="0"/>
        </references>
      </pivotArea>
    </format>
    <format dxfId="58">
      <pivotArea dataOnly="0" labelOnly="1" outline="0" axis="axisValues" fieldPosition="0"/>
    </format>
  </formats>
  <chartFormats count="5">
    <chartFormat chart="0" format="7" series="1">
      <pivotArea type="data" outline="0" fieldPosition="0">
        <references count="1">
          <reference field="0" count="1" selected="0">
            <x v="1"/>
          </reference>
        </references>
      </pivotArea>
    </chartFormat>
    <chartFormat chart="0" format="8" series="1">
      <pivotArea type="data" outline="0" fieldPosition="0">
        <references count="1">
          <reference field="0" count="1" selected="0">
            <x v="2"/>
          </reference>
        </references>
      </pivotArea>
    </chartFormat>
    <chartFormat chart="0" format="9" series="1">
      <pivotArea type="data" outline="0" fieldPosition="0">
        <references count="1">
          <reference field="0" count="1" selected="0">
            <x v="0"/>
          </reference>
        </references>
      </pivotArea>
    </chartFormat>
    <chartFormat chart="0" format="10" series="1">
      <pivotArea type="data" outline="0" fieldPosition="0">
        <references count="2">
          <reference field="4294967294" count="1" selected="0">
            <x v="0"/>
          </reference>
          <reference field="0" count="1" selected="0">
            <x v="0"/>
          </reference>
        </references>
      </pivotArea>
    </chartFormat>
    <chartFormat chart="2" format="12" series="1">
      <pivotArea type="data" outline="0" fieldPosition="0">
        <references count="2">
          <reference field="4294967294" count="1" selected="0">
            <x v="0"/>
          </reference>
          <reference field="0" count="1" selected="0">
            <x v="0"/>
          </reference>
        </references>
      </pivotArea>
    </chartFormat>
  </chartFormats>
  <pivotHierarchies count="3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caption="Number Referred"/>
  </pivotHierarchies>
  <pivotTableStyleInfo name="ForDashboard" showRowHeaders="1" showColHeaders="1" showRowStripes="0" showColStripes="0" showLastColumn="1"/>
  <rowHierarchiesUsage count="1">
    <rowHierarchyUsage hierarchyUsage="2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EFA8848-5890-4AFE-8887-CC20BE460447}" name="PivotTable11" cacheId="2" applyNumberFormats="0" applyBorderFormats="0" applyFontFormats="0" applyPatternFormats="0" applyAlignmentFormats="0" applyWidthHeightFormats="1" dataCaption="Values" grandTotalCaption="Total" updatedVersion="8" minRefreshableVersion="3" itemPrintTitles="1" createdVersion="7" indent="0" compact="0" compactData="0" multipleFieldFilters="0" chartFormat="3">
  <location ref="A119:E128" firstHeaderRow="1" firstDataRow="2" firstDataCol="1"/>
  <pivotFields count="3">
    <pivotField axis="axisCol" compact="0" allDrilled="1" outline="0" subtotalTop="0" showAll="0" dataSourceSort="1" defaultAttributeDrillState="1">
      <items count="4">
        <item x="0"/>
        <item x="1"/>
        <item x="2"/>
        <item t="default"/>
      </items>
    </pivotField>
    <pivotField dataField="1" compact="0" outline="0" subtotalTop="0" showAll="0"/>
    <pivotField axis="axisRow" compact="0" allDrilled="1" outline="0" subtotalTop="0" showAll="0" dataSourceSort="1" defaultAttributeDrillState="1">
      <items count="8">
        <item x="0"/>
        <item x="1"/>
        <item x="2"/>
        <item x="3"/>
        <item x="4"/>
        <item x="5"/>
        <item x="6"/>
        <item t="default"/>
      </items>
    </pivotField>
  </pivotFields>
  <rowFields count="1">
    <field x="2"/>
  </rowFields>
  <rowItems count="8">
    <i>
      <x/>
    </i>
    <i>
      <x v="1"/>
    </i>
    <i>
      <x v="2"/>
    </i>
    <i>
      <x v="3"/>
    </i>
    <i>
      <x v="4"/>
    </i>
    <i>
      <x v="5"/>
    </i>
    <i>
      <x v="6"/>
    </i>
    <i t="grand">
      <x/>
    </i>
  </rowItems>
  <colFields count="1">
    <field x="0"/>
  </colFields>
  <colItems count="4">
    <i>
      <x/>
    </i>
    <i>
      <x v="1"/>
    </i>
    <i>
      <x v="2"/>
    </i>
    <i t="grand">
      <x/>
    </i>
  </colItems>
  <dataFields count="1">
    <dataField name="Number Referred" fld="1" subtotal="count" baseField="0" baseItem="0"/>
  </dataFields>
  <formats count="10">
    <format dxfId="18">
      <pivotArea outline="0" fieldPosition="0">
        <references count="2">
          <reference field="0" count="2" selected="0">
            <x v="1"/>
            <x v="2"/>
          </reference>
          <reference field="2" count="0" selected="0"/>
        </references>
      </pivotArea>
    </format>
    <format dxfId="17">
      <pivotArea field="2" grandCol="1" outline="0" axis="axisRow" fieldPosition="0">
        <references count="1">
          <reference field="2" count="0" selected="0"/>
        </references>
      </pivotArea>
    </format>
    <format dxfId="16">
      <pivotArea type="topRight" dataOnly="0" labelOnly="1" outline="0" fieldPosition="0"/>
    </format>
    <format dxfId="15">
      <pivotArea dataOnly="0" labelOnly="1" outline="0" fieldPosition="0">
        <references count="1">
          <reference field="0" count="2">
            <x v="1"/>
            <x v="2"/>
          </reference>
        </references>
      </pivotArea>
    </format>
    <format dxfId="14">
      <pivotArea dataOnly="0" labelOnly="1" grandCol="1" outline="0" fieldPosition="0"/>
    </format>
    <format dxfId="13">
      <pivotArea outline="0" collapsedLevelsAreSubtotals="1" fieldPosition="0"/>
    </format>
    <format dxfId="12">
      <pivotArea field="0" type="button" dataOnly="0" labelOnly="1" outline="0" axis="axisCol" fieldPosition="0"/>
    </format>
    <format dxfId="11">
      <pivotArea type="topRight" dataOnly="0" labelOnly="1" outline="0" fieldPosition="0"/>
    </format>
    <format dxfId="10">
      <pivotArea dataOnly="0" labelOnly="1" outline="0" fieldPosition="0">
        <references count="1">
          <reference field="0" count="0"/>
        </references>
      </pivotArea>
    </format>
    <format dxfId="9">
      <pivotArea dataOnly="0" labelOnly="1" grandCol="1" outline="0" fieldPosition="0"/>
    </format>
  </formats>
  <chartFormats count="5">
    <chartFormat chart="0" format="7" series="1">
      <pivotArea type="data" outline="0" fieldPosition="0">
        <references count="1">
          <reference field="0" count="1" selected="0">
            <x v="0"/>
          </reference>
        </references>
      </pivotArea>
    </chartFormat>
    <chartFormat chart="0" format="8" series="1">
      <pivotArea type="data" outline="0" fieldPosition="0">
        <references count="1">
          <reference field="0" count="1" selected="0">
            <x v="1"/>
          </reference>
        </references>
      </pivotArea>
    </chartFormat>
    <chartFormat chart="0" format="9" series="1">
      <pivotArea type="data" outline="0" fieldPosition="0">
        <references count="1">
          <reference field="0" count="1" selected="0">
            <x v="2"/>
          </reference>
        </references>
      </pivotArea>
    </chartFormat>
    <chartFormat chart="0" format="10" series="1">
      <pivotArea type="data" outline="0" fieldPosition="0">
        <references count="2">
          <reference field="4294967294" count="1" selected="0">
            <x v="0"/>
          </reference>
          <reference field="0" count="1" selected="0">
            <x v="2"/>
          </reference>
        </references>
      </pivotArea>
    </chartFormat>
    <chartFormat chart="2" format="12" series="1">
      <pivotArea type="data" outline="0" fieldPosition="0">
        <references count="2">
          <reference field="4294967294" count="1" selected="0">
            <x v="0"/>
          </reference>
          <reference field="0" count="1" selected="0">
            <x v="2"/>
          </reference>
        </references>
      </pivotArea>
    </chartFormat>
  </chartFormats>
  <pivotHierarchies count="34">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caption="Number Referred"/>
  </pivotHierarchies>
  <pivotTableStyleInfo name="ForDashboard" showRowHeaders="1" showColHeaders="1" showRowStripes="0" showColStripes="0" showLastColumn="1"/>
  <rowHierarchiesUsage count="1">
    <rowHierarchyUsage hierarchyUsage="18"/>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34F0C9C-5587-4479-9CE7-5679B2CB2296}" name="PivotTable4" cacheId="9" applyNumberFormats="0" applyBorderFormats="0" applyFontFormats="0" applyPatternFormats="0" applyAlignmentFormats="0" applyWidthHeightFormats="1" dataCaption="Values" updatedVersion="8" minRefreshableVersion="3" subtotalHiddenItems="1" itemPrintTitles="1" createdVersion="7" indent="0" compact="0" compactData="0" multipleFieldFilters="0" chartFormat="11">
  <location ref="A52:C56" firstHeaderRow="1" firstDataRow="1" firstDataCol="2"/>
  <pivotFields count="5">
    <pivotField compact="0" allDrilled="1" outline="0" subtotalTop="0" showAll="0" dataSourceSort="1" defaultAttributeDrillState="1">
      <items count="4">
        <item s="1" x="0"/>
        <item x="1"/>
        <item x="2"/>
        <item t="default"/>
      </items>
    </pivotField>
    <pivotField dataField="1" compact="0" outline="0" subtotalTop="0" showAll="0"/>
    <pivotField compact="0" allDrilled="1" outline="0" subtotalTop="0" showAll="0" dataSourceSort="1" defaultAttributeDrillState="1">
      <items count="2">
        <item s="1" x="0"/>
        <item t="default"/>
      </items>
    </pivotField>
    <pivotField axis="axisRow" compact="0" allDrilled="1" outline="0" subtotalTop="0" showAll="0" dataSourceSort="1" defaultAttributeDrillState="1">
      <items count="4">
        <item x="0"/>
        <item x="1"/>
        <item x="2"/>
        <item t="default"/>
      </items>
    </pivotField>
    <pivotField axis="axisRow" compact="0" allDrilled="1" outline="0" subtotalTop="0" showAll="0" dataSourceSort="1" defaultSubtotal="0" defaultAttributeDrillState="1">
      <items count="1">
        <item x="0"/>
      </items>
      <extLst>
        <ext xmlns:x14="http://schemas.microsoft.com/office/spreadsheetml/2009/9/main" uri="{2946ED86-A175-432a-8AC1-64E0C546D7DE}">
          <x14:pivotField fillDownLabels="1"/>
        </ext>
      </extLst>
    </pivotField>
  </pivotFields>
  <rowFields count="2">
    <field x="4"/>
    <field x="3"/>
  </rowFields>
  <rowItems count="4">
    <i>
      <x/>
      <x/>
    </i>
    <i r="1">
      <x v="1"/>
    </i>
    <i r="1">
      <x v="2"/>
    </i>
    <i t="grand">
      <x/>
    </i>
  </rowItems>
  <colItems count="1">
    <i/>
  </colItems>
  <dataFields count="1">
    <dataField name="Contacts" fld="1" subtotal="count" baseField="3" baseItem="1"/>
  </dataFields>
  <chartFormats count="2">
    <chartFormat chart="8" format="0" series="1">
      <pivotArea type="data" outline="0" fieldPosition="0">
        <references count="1">
          <reference field="4294967294" count="1" selected="0">
            <x v="0"/>
          </reference>
        </references>
      </pivotArea>
    </chartFormat>
    <chartFormat chart="10" format="2" series="1">
      <pivotArea type="data" outline="0" fieldPosition="0">
        <references count="1">
          <reference field="4294967294" count="1" selected="0">
            <x v="0"/>
          </reference>
        </references>
      </pivotArea>
    </chartFormat>
  </chartFormats>
  <pivotHierarchies count="3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caption="Contacts"/>
  </pivotHierarchies>
  <pivotTableStyleInfo name="PivotStyleLight16" showRowHeaders="1" showColHeaders="1" showRowStripes="0" showColStripes="0" showLastColumn="1"/>
  <rowHierarchiesUsage count="2">
    <rowHierarchyUsage hierarchyUsage="23"/>
    <rowHierarchyUsage hierarchyUsage="25"/>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E82A16AA-3673-4045-B539-7ECF8010BC55}" name="PivotTable12" cacheId="4" applyNumberFormats="0" applyBorderFormats="0" applyFontFormats="0" applyPatternFormats="0" applyAlignmentFormats="0" applyWidthHeightFormats="1" dataCaption="Values" grandTotalCaption="Total" updatedVersion="8" minRefreshableVersion="3" itemPrintTitles="1" createdVersion="7" indent="0" compact="0" compactData="0" multipleFieldFilters="0" chartFormat="3">
  <location ref="A132:E140" firstHeaderRow="1" firstDataRow="2" firstDataCol="1"/>
  <pivotFields count="3">
    <pivotField axis="axisCol" compact="0" allDrilled="1" outline="0" subtotalTop="0" showAll="0" dataSourceSort="1" defaultAttributeDrillState="1">
      <items count="4">
        <item x="0"/>
        <item x="1"/>
        <item x="2"/>
        <item t="default"/>
      </items>
    </pivotField>
    <pivotField dataField="1" compact="0" outline="0" subtotalTop="0" showAll="0"/>
    <pivotField axis="axisRow" compact="0" allDrilled="1" outline="0" subtotalTop="0" showAll="0" defaultAttributeDrillState="1">
      <items count="7">
        <item x="1"/>
        <item x="2"/>
        <item x="4"/>
        <item x="3"/>
        <item x="0"/>
        <item x="5"/>
        <item t="default"/>
      </items>
    </pivotField>
  </pivotFields>
  <rowFields count="1">
    <field x="2"/>
  </rowFields>
  <rowItems count="7">
    <i>
      <x/>
    </i>
    <i>
      <x v="1"/>
    </i>
    <i>
      <x v="2"/>
    </i>
    <i>
      <x v="3"/>
    </i>
    <i>
      <x v="4"/>
    </i>
    <i>
      <x v="5"/>
    </i>
    <i t="grand">
      <x/>
    </i>
  </rowItems>
  <colFields count="1">
    <field x="0"/>
  </colFields>
  <colItems count="4">
    <i>
      <x/>
    </i>
    <i>
      <x v="1"/>
    </i>
    <i>
      <x v="2"/>
    </i>
    <i t="grand">
      <x/>
    </i>
  </colItems>
  <dataFields count="1">
    <dataField name="Number Referred" fld="1" subtotal="count" baseField="0" baseItem="0"/>
  </dataFields>
  <formats count="4">
    <format dxfId="22">
      <pivotArea type="origin" dataOnly="0" labelOnly="1" outline="0" fieldPosition="0"/>
    </format>
    <format dxfId="21">
      <pivotArea outline="0" collapsedLevelsAreSubtotals="1" fieldPosition="0"/>
    </format>
    <format dxfId="20">
      <pivotArea dataOnly="0" labelOnly="1" outline="0" fieldPosition="0">
        <references count="1">
          <reference field="0" count="0"/>
        </references>
      </pivotArea>
    </format>
    <format dxfId="19">
      <pivotArea dataOnly="0" labelOnly="1" grandCol="1" outline="0" fieldPosition="0"/>
    </format>
  </formats>
  <chartFormats count="5">
    <chartFormat chart="0" format="7" series="1">
      <pivotArea type="data" outline="0" fieldPosition="0">
        <references count="1">
          <reference field="0" count="1" selected="0">
            <x v="0"/>
          </reference>
        </references>
      </pivotArea>
    </chartFormat>
    <chartFormat chart="0" format="8" series="1">
      <pivotArea type="data" outline="0" fieldPosition="0">
        <references count="1">
          <reference field="0" count="1" selected="0">
            <x v="1"/>
          </reference>
        </references>
      </pivotArea>
    </chartFormat>
    <chartFormat chart="0" format="9" series="1">
      <pivotArea type="data" outline="0" fieldPosition="0">
        <references count="1">
          <reference field="0" count="1" selected="0">
            <x v="2"/>
          </reference>
        </references>
      </pivotArea>
    </chartFormat>
    <chartFormat chart="0" format="10" series="1">
      <pivotArea type="data" outline="0" fieldPosition="0">
        <references count="2">
          <reference field="4294967294" count="1" selected="0">
            <x v="0"/>
          </reference>
          <reference field="0" count="1" selected="0">
            <x v="2"/>
          </reference>
        </references>
      </pivotArea>
    </chartFormat>
    <chartFormat chart="2" format="12" series="1">
      <pivotArea type="data" outline="0" fieldPosition="0">
        <references count="2">
          <reference field="4294967294" count="1" selected="0">
            <x v="0"/>
          </reference>
          <reference field="0" count="1" selected="0">
            <x v="2"/>
          </reference>
        </references>
      </pivotArea>
    </chartFormat>
  </chartFormats>
  <pivotHierarchies count="34">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caption="Number Referred"/>
  </pivotHierarchies>
  <pivotTableStyleInfo name="ForDashboard" showRowHeaders="1" showColHeaders="1" showRowStripes="0" showColStripes="0" showLastColumn="1"/>
  <rowHierarchiesUsage count="1">
    <rowHierarchyUsage hierarchyUsage="16"/>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0BACD15-628F-4F9B-8C93-29FD5E710F25}" name="PivotTable7" cacheId="8"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9">
  <location ref="A76:E81" firstHeaderRow="1" firstDataRow="2" firstDataCol="2"/>
  <pivotFields count="5">
    <pivotField compact="0" allDrilled="1" outline="0" subtotalTop="0" showAll="0" dataSourceSort="1" defaultAttributeDrillState="1">
      <items count="4">
        <item s="1" x="0"/>
        <item x="1"/>
        <item x="2"/>
        <item t="default"/>
      </items>
    </pivotField>
    <pivotField dataField="1" compact="0" outline="0" subtotalTop="0" showAll="0"/>
    <pivotField axis="axisRow" compact="0" allDrilled="1" outline="0" subtotalTop="0" showAll="0" dataSourceSort="1" defaultSubtotal="0" defaultAttributeDrillState="1">
      <items count="1">
        <item x="0"/>
      </items>
      <extLst>
        <ext xmlns:x14="http://schemas.microsoft.com/office/spreadsheetml/2009/9/main" uri="{2946ED86-A175-432a-8AC1-64E0C546D7DE}">
          <x14:pivotField fillDownLabels="1"/>
        </ext>
      </extLst>
    </pivotField>
    <pivotField axis="axisCol" compact="0" allDrilled="1" outline="0" subtotalTop="0" showAll="0" dataSourceSort="1" defaultAttributeDrillState="1">
      <items count="3">
        <item x="0"/>
        <item x="1"/>
        <item t="default"/>
      </items>
    </pivotField>
    <pivotField axis="axisRow" compact="0" allDrilled="1" outline="0" subtotalTop="0" showAll="0" dataSourceSort="1" defaultAttributeDrillState="1">
      <items count="4">
        <item x="0"/>
        <item x="1"/>
        <item x="2"/>
        <item t="default"/>
      </items>
    </pivotField>
  </pivotFields>
  <rowFields count="2">
    <field x="2"/>
    <field x="4"/>
  </rowFields>
  <rowItems count="4">
    <i>
      <x/>
      <x/>
    </i>
    <i r="1">
      <x v="1"/>
    </i>
    <i r="1">
      <x v="2"/>
    </i>
    <i t="grand">
      <x/>
    </i>
  </rowItems>
  <colFields count="1">
    <field x="3"/>
  </colFields>
  <colItems count="3">
    <i>
      <x/>
    </i>
    <i>
      <x v="1"/>
    </i>
    <i t="grand">
      <x/>
    </i>
  </colItems>
  <dataFields count="1">
    <dataField name="Contacts" fld="1" subtotal="count" showDataAs="percentOfRow" baseField="0" baseItem="0" numFmtId="9"/>
  </dataFields>
  <formats count="1">
    <format dxfId="23">
      <pivotArea outline="0" collapsedLevelsAreSubtotals="1" fieldPosition="0"/>
    </format>
  </formats>
  <chartFormats count="8">
    <chartFormat chart="3" format="0" series="1">
      <pivotArea type="data" outline="0" fieldPosition="0">
        <references count="2">
          <reference field="4294967294" count="1" selected="0">
            <x v="0"/>
          </reference>
          <reference field="3" count="1" selected="0">
            <x v="0"/>
          </reference>
        </references>
      </pivotArea>
    </chartFormat>
    <chartFormat chart="3" format="1" series="1">
      <pivotArea type="data" outline="0" fieldPosition="0">
        <references count="2">
          <reference field="4294967294" count="1" selected="0">
            <x v="0"/>
          </reference>
          <reference field="3" count="1" selected="0">
            <x v="1"/>
          </reference>
        </references>
      </pivotArea>
    </chartFormat>
    <chartFormat chart="5" format="4" series="1">
      <pivotArea type="data" outline="0" fieldPosition="0">
        <references count="2">
          <reference field="4294967294" count="1" selected="0">
            <x v="0"/>
          </reference>
          <reference field="3" count="1" selected="0">
            <x v="0"/>
          </reference>
        </references>
      </pivotArea>
    </chartFormat>
    <chartFormat chart="5" format="5" series="1">
      <pivotArea type="data" outline="0" fieldPosition="0">
        <references count="2">
          <reference field="4294967294" count="1" selected="0">
            <x v="0"/>
          </reference>
          <reference field="3" count="1" selected="0">
            <x v="1"/>
          </reference>
        </references>
      </pivotArea>
    </chartFormat>
    <chartFormat chart="6" format="0" series="1">
      <pivotArea type="data" outline="0" fieldPosition="0">
        <references count="2">
          <reference field="4294967294" count="1" selected="0">
            <x v="0"/>
          </reference>
          <reference field="3" count="1" selected="0">
            <x v="0"/>
          </reference>
        </references>
      </pivotArea>
    </chartFormat>
    <chartFormat chart="6" format="1" series="1">
      <pivotArea type="data" outline="0" fieldPosition="0">
        <references count="2">
          <reference field="4294967294" count="1" selected="0">
            <x v="0"/>
          </reference>
          <reference field="3" count="1" selected="0">
            <x v="1"/>
          </reference>
        </references>
      </pivotArea>
    </chartFormat>
    <chartFormat chart="8" format="4" series="1">
      <pivotArea type="data" outline="0" fieldPosition="0">
        <references count="2">
          <reference field="4294967294" count="1" selected="0">
            <x v="0"/>
          </reference>
          <reference field="3" count="1" selected="0">
            <x v="0"/>
          </reference>
        </references>
      </pivotArea>
    </chartFormat>
    <chartFormat chart="8" format="5" series="1">
      <pivotArea type="data" outline="0" fieldPosition="0">
        <references count="2">
          <reference field="4294967294" count="1" selected="0">
            <x v="0"/>
          </reference>
          <reference field="3" count="1" selected="0">
            <x v="1"/>
          </reference>
        </references>
      </pivotArea>
    </chartFormat>
  </chartFormats>
  <pivotHierarchies count="3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caption="Contacts"/>
  </pivotHierarchies>
  <pivotTableStyleInfo name="PivotStyleLight16" showRowHeaders="1" showColHeaders="1" showRowStripes="0" showColStripes="0" showLastColumn="1"/>
  <rowHierarchiesUsage count="2">
    <rowHierarchyUsage hierarchyUsage="23"/>
    <rowHierarchyUsage hierarchyUsage="25"/>
  </rowHierarchiesUsage>
  <colHierarchiesUsage count="1">
    <colHierarchyUsage hierarchyUsage="27"/>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73AB9FA5-0F73-4523-86E4-539278C03B54}" name="PivotTable1" cacheId="1"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3">
  <location ref="A3:C7" firstHeaderRow="1" firstDataRow="2" firstDataCol="1"/>
  <pivotFields count="3">
    <pivotField axis="axisCol" compact="0" allDrilled="1" outline="0" subtotalTop="0" showAll="0" dataSourceSort="1" defaultAttributeDrillState="1">
      <items count="4">
        <item s="1" x="0"/>
        <item x="1"/>
        <item x="2"/>
        <item t="default"/>
      </items>
    </pivotField>
    <pivotField axis="axisRow" compact="0" allDrilled="1" outline="0" subtotalTop="0" showAll="0" defaultAttributeDrillState="1">
      <items count="5">
        <item x="0"/>
        <item x="2"/>
        <item x="1"/>
        <item x="3"/>
        <item t="default"/>
      </items>
    </pivotField>
    <pivotField dataField="1" compact="0" outline="0" subtotalTop="0" showAll="0"/>
  </pivotFields>
  <rowFields count="1">
    <field x="1"/>
  </rowFields>
  <rowItems count="3">
    <i>
      <x/>
    </i>
    <i>
      <x v="2"/>
    </i>
    <i t="grand">
      <x/>
    </i>
  </rowItems>
  <colFields count="1">
    <field x="0"/>
  </colFields>
  <colItems count="2">
    <i>
      <x/>
    </i>
    <i t="grand">
      <x/>
    </i>
  </colItems>
  <dataFields count="1">
    <dataField name="Count of Patient's Hospital Medical Record Number" fld="2" subtotal="count" baseField="0" baseItem="0"/>
  </dataFields>
  <chartFormats count="10">
    <chartFormat chart="0" format="2" series="1">
      <pivotArea type="data" outline="0" fieldPosition="0">
        <references count="1">
          <reference field="1" count="1" selected="0">
            <x v="1048832"/>
          </reference>
        </references>
      </pivotArea>
    </chartFormat>
    <chartFormat chart="0" format="3" series="1">
      <pivotArea type="data" outline="0" fieldPosition="0">
        <references count="1">
          <reference field="1" count="1" selected="0">
            <x v="1048832"/>
          </reference>
        </references>
      </pivotArea>
    </chartFormat>
    <chartFormat chart="0" format="4" series="1">
      <pivotArea type="data" outline="0" fieldPosition="0">
        <references count="1">
          <reference field="1" count="1" selected="0">
            <x v="2"/>
          </reference>
        </references>
      </pivotArea>
    </chartFormat>
    <chartFormat chart="0" format="5" series="1">
      <pivotArea type="data" outline="0" fieldPosition="0">
        <references count="1">
          <reference field="1" count="1" selected="0">
            <x v="1"/>
          </reference>
        </references>
      </pivotArea>
    </chartFormat>
    <chartFormat chart="0" format="6" series="1">
      <pivotArea type="data" outline="0" fieldPosition="0">
        <references count="1">
          <reference field="1" count="1" selected="0">
            <x v="3"/>
          </reference>
        </references>
      </pivotArea>
    </chartFormat>
    <chartFormat chart="0" format="7" series="1">
      <pivotArea type="data" outline="0" fieldPosition="0">
        <references count="1">
          <reference field="0" count="1" selected="0">
            <x v="1"/>
          </reference>
        </references>
      </pivotArea>
    </chartFormat>
    <chartFormat chart="0" format="8" series="1">
      <pivotArea type="data" outline="0" fieldPosition="0">
        <references count="1">
          <reference field="0" count="1" selected="0">
            <x v="2"/>
          </reference>
        </references>
      </pivotArea>
    </chartFormat>
    <chartFormat chart="0" format="9" series="1">
      <pivotArea type="data" outline="0" fieldPosition="0">
        <references count="1">
          <reference field="0" count="1" selected="0">
            <x v="0"/>
          </reference>
        </references>
      </pivotArea>
    </chartFormat>
    <chartFormat chart="0" format="10" series="1">
      <pivotArea type="data" outline="0" fieldPosition="0">
        <references count="2">
          <reference field="4294967294" count="1" selected="0">
            <x v="0"/>
          </reference>
          <reference field="0" count="1" selected="0">
            <x v="0"/>
          </reference>
        </references>
      </pivotArea>
    </chartFormat>
    <chartFormat chart="2" format="12" series="1">
      <pivotArea type="data" outline="0" fieldPosition="0">
        <references count="2">
          <reference field="4294967294" count="1" selected="0">
            <x v="0"/>
          </reference>
          <reference field="0" count="1" selected="0">
            <x v="0"/>
          </reference>
        </references>
      </pivotArea>
    </chartFormat>
  </chartFormats>
  <pivotHierarchies count="3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3"/>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25BF099C-83BF-48DB-ACFF-437372562F89}" name="PivotTable2" cacheId="6" applyNumberFormats="0" applyBorderFormats="0" applyFontFormats="0" applyPatternFormats="0" applyAlignmentFormats="0" applyWidthHeightFormats="1" dataCaption="Values" updatedVersion="8" minRefreshableVersion="3" itemPrintTitles="1" createdVersion="7" indent="0" compact="0" compactData="0" multipleFieldFilters="0" chartFormat="6">
  <location ref="A19:C25" firstHeaderRow="1" firstDataRow="2" firstDataCol="1"/>
  <pivotFields count="3">
    <pivotField axis="axisCol" compact="0" allDrilled="1" outline="0" subtotalTop="0" showAll="0" dataSourceSort="1" defaultAttributeDrillState="1">
      <items count="4">
        <item s="1" x="0"/>
        <item x="1"/>
        <item x="2"/>
        <item t="default"/>
      </items>
    </pivotField>
    <pivotField dataField="1" compact="0" outline="0" subtotalTop="0" showAll="0"/>
    <pivotField axis="axisRow" compact="0" allDrilled="1" outline="0" subtotalTop="0" showAll="0" defaultAttributeDrillState="1">
      <items count="5">
        <item x="0"/>
        <item x="2"/>
        <item x="3"/>
        <item x="1"/>
        <item t="default"/>
      </items>
    </pivotField>
  </pivotFields>
  <rowFields count="1">
    <field x="2"/>
  </rowFields>
  <rowItems count="5">
    <i>
      <x/>
    </i>
    <i>
      <x v="1"/>
    </i>
    <i>
      <x v="2"/>
    </i>
    <i>
      <x v="3"/>
    </i>
    <i t="grand">
      <x/>
    </i>
  </rowItems>
  <colFields count="1">
    <field x="0"/>
  </colFields>
  <colItems count="2">
    <i>
      <x/>
    </i>
    <i t="grand">
      <x/>
    </i>
  </colItems>
  <dataFields count="1">
    <dataField name="Count of Patient's Hospital Medical Record Number" fld="1" subtotal="count" baseField="0" baseItem="0"/>
  </dataFields>
  <chartFormats count="7">
    <chartFormat chart="0" format="7" series="1">
      <pivotArea type="data" outline="0" fieldPosition="0">
        <references count="1">
          <reference field="0" count="1" selected="0">
            <x v="2"/>
          </reference>
        </references>
      </pivotArea>
    </chartFormat>
    <chartFormat chart="0" format="8" series="1">
      <pivotArea type="data" outline="0" fieldPosition="0">
        <references count="1">
          <reference field="0" count="1" selected="0">
            <x v="0"/>
          </reference>
        </references>
      </pivotArea>
    </chartFormat>
    <chartFormat chart="0" format="9" series="1">
      <pivotArea type="data" outline="0" fieldPosition="0">
        <references count="1">
          <reference field="0" count="1" selected="0">
            <x v="1"/>
          </reference>
        </references>
      </pivotArea>
    </chartFormat>
    <chartFormat chart="0" format="10" series="1">
      <pivotArea type="data" outline="0" fieldPosition="0">
        <references count="2">
          <reference field="4294967294" count="1" selected="0">
            <x v="0"/>
          </reference>
          <reference field="0" count="1" selected="0">
            <x v="1"/>
          </reference>
        </references>
      </pivotArea>
    </chartFormat>
    <chartFormat chart="2" format="12" series="1">
      <pivotArea type="data" outline="0" fieldPosition="0">
        <references count="2">
          <reference field="4294967294" count="1" selected="0">
            <x v="0"/>
          </reference>
          <reference field="0" count="1" selected="0">
            <x v="1"/>
          </reference>
        </references>
      </pivotArea>
    </chartFormat>
    <chartFormat chart="3" format="0" series="1">
      <pivotArea type="data" outline="0" fieldPosition="0">
        <references count="2">
          <reference field="4294967294" count="1" selected="0">
            <x v="0"/>
          </reference>
          <reference field="0" count="1" selected="0">
            <x v="0"/>
          </reference>
        </references>
      </pivotArea>
    </chartFormat>
    <chartFormat chart="5" format="2" series="1">
      <pivotArea type="data" outline="0" fieldPosition="0">
        <references count="2">
          <reference field="4294967294" count="1" selected="0">
            <x v="0"/>
          </reference>
          <reference field="0" count="1" selected="0">
            <x v="0"/>
          </reference>
        </references>
      </pivotArea>
    </chartFormat>
  </chartFormats>
  <pivotHierarchies count="34">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4"/>
  </rowHierarchiesUsage>
  <colHierarchiesUsage count="1">
    <colHierarchyUsage hierarchyUsage="5"/>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TA_T5_Hospital Draft 021422.xlsm!DataEntry">
        <x15:activeTabTopLevelEntity name="[DataEntry]"/>
      </x15:pivotTableUISettings>
    </ext>
    <ext xmlns:xpdl="http://schemas.microsoft.com/office/spreadsheetml/2016/pivotdefaultlayout" uri="{747A6164-185A-40DC-8AA5-F01512510D54}">
      <xpdl:pivotTableDefinition16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51ADC92-7889-43E2-8CD6-216C40D498D7}" name="DataEntry" displayName="DataEntry" ref="B9:Z10" totalsRowShown="0" headerRowDxfId="92">
  <autoFilter ref="B9:Z10" xr:uid="{251ADC92-7889-43E2-8CD6-216C40D498D7}"/>
  <tableColumns count="25">
    <tableColumn id="2" xr3:uid="{B80E30DE-F2C1-459D-A9C4-DAA45CE1C217}" name="Patient's Hospital Medical Record Number " dataDxfId="91"/>
    <tableColumn id="3" xr3:uid="{E58701A6-3394-4854-9D77-DD0B5B756428}" name="Age" dataDxfId="90"/>
    <tableColumn id="7" xr3:uid="{84146048-2CF9-4919-94E1-CC7A15664697}" name="Client County of Residence" dataDxfId="89"/>
    <tableColumn id="4" xr3:uid="{DF4A727F-B8AA-4814-AFBA-BCF12451D131}" name="Gender" dataDxfId="88"/>
    <tableColumn id="35" xr3:uid="{F7D94885-F260-4D3E-91D9-66A8496551F0}" name="ED Contact Date" dataDxfId="87"/>
    <tableColumn id="8" xr3:uid="{9718C604-C144-4B71-B383-2DBB7F4788EC}" name="Did you refer or offer patient a referral for AUD assessment/ treatment" dataDxfId="86"/>
    <tableColumn id="9" xr3:uid="{A927F3E8-0E91-4DBA-A6EA-7E09B40081C9}" name="Reason  patient was not referred for AUD assessment/ treatment" dataDxfId="85"/>
    <tableColumn id="33" xr3:uid="{C16DBEBB-95AA-4433-A1C7-2AFD53B19989}" name="Were medications to treat AUD or for detox provided?  List medications in the comments" dataDxfId="84"/>
    <tableColumn id="34" xr3:uid="{1B62E929-EC00-458A-8149-AC48C0D561DD}" name="If no, reason no  medications to treat AUD or detox provided" dataDxfId="83"/>
    <tableColumn id="12" xr3:uid="{5472FFCD-4B87-4D5A-9A39-E7EF4D213FD7}" name="Date Patient Is to Arrive at AUD Treatment Provider" dataDxfId="82"/>
    <tableColumn id="36" xr3:uid="{6E580E99-C874-48B2-AB6D-55A32356C622}" name="Referral Location" dataDxfId="81"/>
    <tableColumn id="13" xr3:uid="{D0A58634-6702-4D05-B004-24BBEE791593}" name="# Days between ED and scheduled treatment_x000a_(auto calculated)" dataDxfId="80">
      <calculatedColumnFormula>IF(DataEntry[[#This Row],[Did you refer or offer patient a referral for AUD assessment/ treatment]]="No","No Referral Made",IF(DataEntry[[#This Row],[Date Patient Is to Arrive at AUD Treatment Provider]]="","No treatment scheduled",IF(DataEntry[[#This Row],[ED Contact Date]]="","No ED contact date",IF(DataEntry[[#This Row],[ED Contact Date]]&gt;DataEntry[[#This Row],[Date Patient Is to Arrive at AUD Treatment Provider]],"Check dates",DataEntry[[#This Row],[Date Patient Is to Arrive at AUD Treatment Provider]]-DataEntry[[#This Row],[ED Contact Date]]))))</calculatedColumnFormula>
    </tableColumn>
    <tableColumn id="19" xr3:uid="{F916C622-75DE-4302-ADED-017ECA2CA58D}" name="Comments" dataDxfId="79"/>
    <tableColumn id="25" xr3:uid="{1910355F-95A1-40F7-A4AD-5F8E6FC01003}" name="First Contact to Scheduled Treatment Date Category" dataDxfId="78">
      <calculatedColumnFormula>IF(DataEntry[[#This Row],[ED Contact Date]]="","Date error",IF(DataEntry[[#This Row],[Did you refer or offer patient a referral for AUD assessment/ treatment]]="No","Patient not referred",IF(DataEntry[[#This Row],[Date Patient Is to Arrive at AUD Treatment Provider]]="","Date error",IF(DataEntry[[#This Row],[ED Contact Date]]&gt;DataEntry[[#This Row],[Date Patient Is to Arrive at AUD Treatment Provider]],"Date error",IF(DataEntry[[#This Row],[ED Contact Date]]=DataEntry[[#This Row],[Date Patient Is to Arrive at AUD Treatment Provider]],"0 - Same day",IF(DataEntry[[#This Row],[Date Patient Is to Arrive at AUD Treatment Provider]]-DataEntry[[#This Row],[ED Contact Date]]&lt;4,"1 to 3 days","More than 3 days"))))))</calculatedColumnFormula>
    </tableColumn>
    <tableColumn id="10" xr3:uid="{0219CAE2-DE43-45F6-BD4A-A1880E2E58B4}" name="Reason patient not referred" dataDxfId="77">
      <calculatedColumnFormula>IF(DataEntry[[#This Row],[Did you refer or offer patient a referral for AUD assessment/ treatment]]="","Data not entered",IF(DataEntry[[#This Row],[Did you refer or offer patient a referral for AUD assessment/ treatment]]="Yes","Patient referred",IF(DataEntry[[#This Row],[Reason  patient was not referred for AUD assessment/ treatment]]="","Data not entered",DataEntry[[#This Row],[Reason  patient was not referred for AUD assessment/ treatment]])))</calculatedColumnFormula>
    </tableColumn>
    <tableColumn id="26" xr3:uid="{9F042095-BCF6-4FB7-8864-571BEAAE9FF9}" name="RecordID" dataDxfId="76">
      <calculatedColumnFormula>DataEntry[[#This Row],[Patient''s Hospital Medical Record Number ]]&amp;DataEntry[[#This Row],[ED Contact Date]]&amp;LEFT(ProviderName,4)</calculatedColumnFormula>
    </tableColumn>
    <tableColumn id="28" xr3:uid="{CCD9711E-2773-460F-9009-FE87AAA88883}" name="Client Gender" dataDxfId="75">
      <calculatedColumnFormula>IF(DataEntry[[#This Row],[Gender]]="","Data not entered",_xlfn.XLOOKUP(DataEntry[[#This Row],[Gender]],Table2[Gender],Table2[Gender Category]))</calculatedColumnFormula>
    </tableColumn>
    <tableColumn id="29" xr3:uid="{A7A04979-2499-4F68-9D27-C2EC9886633C}" name="Client County" dataDxfId="74">
      <calculatedColumnFormula>IF(DataEntry[[#This Row],[Client County of Residence]]="","Data not entered",DataEntry[[#This Row],[Client County of Residence]])</calculatedColumnFormula>
    </tableColumn>
    <tableColumn id="20" xr3:uid="{C4EDCF7A-AA80-4A8F-8DBA-400E081E8FFD}" name="Autocalculate - Age Range" dataDxfId="73">
      <calculatedColumnFormula>IF(DataEntry[[#This Row],[Age]]="","Age Not Recorded",IF(DataEntry[[#This Row],[Age]]&lt;20,"&lt;20",IF(DataEntry[[#This Row],[Age]]&lt;30,"20-29",IF(DataEntry[[#This Row],[Age]]&lt;40,"30-39",IF(DataEntry[[#This Row],[Age]]&lt;50,"40-49",IF(DataEntry[[#This Row],[Age]]&lt;60,"50-59","60 or more"))))))</calculatedColumnFormula>
    </tableColumn>
    <tableColumn id="39" xr3:uid="{A61D4313-25F9-4600-BE66-193FB39A68CC}" name="Did patient receive  medication to treat AUD or detox?" dataDxfId="72">
      <calculatedColumnFormula>IF(DataEntry[[#This Row],[Were medications to treat AUD or for detox provided?  List medications in the comments]]="","Data not entered",DataEntry[[#This Row],[Were medications to treat AUD or for detox provided?  List medications in the comments]])</calculatedColumnFormula>
    </tableColumn>
    <tableColumn id="38" xr3:uid="{7F6C9A03-61D3-413B-AEF5-125BFBE1E90F}" name="Reason for no detox or Treatment medications" dataDxfId="71">
      <calculatedColumnFormula>IF(LEFT(DataEntry[[#This Row],[Were medications to treat AUD or for detox provided?  List medications in the comments]],3)="Yes","Received meds",IF(DataEntry[[#This Row],[Were medications to treat AUD or for detox provided?  List medications in the comments]]="","Data not entered",IF(DataEntry[[#This Row],[Were medications to treat AUD or for detox provided?  List medications in the comments]]="No",IF(DataEntry[[#This Row],[If no, reason no  medications to treat AUD or detox provided]]="","Data not entered",DataEntry[[#This Row],[If no, reason no  medications to treat AUD or detox provided]]))))</calculatedColumnFormula>
    </tableColumn>
    <tableColumn id="37" xr3:uid="{43C66AB4-A5AE-4805-89E8-01A1F9EA7692}" name="Where referred" dataDxfId="70">
      <calculatedColumnFormula>IF(DataEntry[[#This Row],[Did you refer or offer patient a referral for AUD assessment/ treatment]]="No","Patient not referred",IF(DataEntry[[#This Row],[Referral Location]]="","Data not entered",DataEntry[[#This Row],[Referral Location]]))</calculatedColumnFormula>
    </tableColumn>
    <tableColumn id="24" xr3:uid="{8DE82411-EDB3-4A76-B6B6-CDA5AFC31228}" name="Provider Name" dataDxfId="69">
      <calculatedColumnFormula>ProviderName</calculatedColumnFormula>
    </tableColumn>
    <tableColumn id="1" xr3:uid="{0FF08054-109E-432E-A132-9EAB3A23A7F3}" name="Region" dataDxfId="68">
      <calculatedColumnFormula>Region</calculatedColumnFormula>
    </tableColumn>
    <tableColumn id="17" xr3:uid="{1D2AF037-3933-4F08-AD45-DC54F6402E03}" name="Target Calculation:  Three or fewer days" dataDxfId="67">
      <calculatedColumnFormula>IF(DataEntry[[#This Row],[First Contact to Scheduled Treatment Date Category]]="1 to 3 days","3 or fewer days",IF(DataEntry[[#This Row],[First Contact to Scheduled Treatment Date Category]]="0 - Same day","3 or fewer days","Did not meet target"))</calculatedColumnFormula>
    </tableColumn>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555B952-8A9C-4CFF-B394-708910932FED}" name="Table16" displayName="Table16" ref="J4:J27" totalsRowShown="0">
  <autoFilter ref="J4:J27" xr:uid="{B555B952-8A9C-4CFF-B394-708910932FED}"/>
  <tableColumns count="1">
    <tableColumn id="1" xr3:uid="{0EFBAA4D-B1E0-4522-9690-28BB5CDBE13D}" name="Kids"/>
  </tableColumns>
  <tableStyleInfo name="TableStyleLight1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EA9D4313-CDC5-455D-8133-A65772AEF625}" name="Table17" displayName="Table17" ref="H5:H10" totalsRowShown="0">
  <autoFilter ref="H5:H10" xr:uid="{EA9D4313-CDC5-455D-8133-A65772AEF625}"/>
  <tableColumns count="1">
    <tableColumn id="1" xr3:uid="{CDFFE1AC-A4FB-4C1A-9B61-622B0285863A}" name="Yes/No/N/A"/>
  </tableColumns>
  <tableStyleInfo name="TableStyleLight1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7948B27-FEE9-4B7D-A99B-E2DEE6889A01}" name="Table318" displayName="Table318" ref="A44:A56" totalsRowShown="0">
  <autoFilter ref="A44:A56" xr:uid="{E7948B27-FEE9-4B7D-A99B-E2DEE6889A01}"/>
  <tableColumns count="1">
    <tableColumn id="1" xr3:uid="{EABCD4AC-705B-46F0-A638-7252C3B0466C}" name="Region"/>
  </tableColumns>
  <tableStyleInfo name="TableStyleLight1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BB635C-69E8-4436-A564-CEAC2F0F110A}" name="Table4" displayName="Table4" ref="H35:H39" totalsRowShown="0">
  <autoFilter ref="H35:H39" xr:uid="{9DBB635C-69E8-4436-A564-CEAC2F0F110A}"/>
  <tableColumns count="1">
    <tableColumn id="1" xr3:uid="{A0E05E2E-D89D-4E2A-AE39-2AA708593555}" name="Were Medications used?"/>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A20741-9EB8-48FF-9B50-7FE1AD574FB0}" name="Table2" displayName="Table2" ref="A11:B20" totalsRowShown="0" headerRowDxfId="8">
  <autoFilter ref="A11:B20" xr:uid="{06A20741-9EB8-48FF-9B50-7FE1AD574FB0}"/>
  <tableColumns count="2">
    <tableColumn id="1" xr3:uid="{2C4DE83A-156A-4EDD-9A77-5B07476B4083}" name="Gender"/>
    <tableColumn id="2" xr3:uid="{A4C65C6F-D7C7-4957-9B6A-C688681FDB09}" name="Gender Category"/>
  </tableColumns>
  <tableStyleInfo name="TableStyleLight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66CFAB3-346F-438F-A3B8-684127B35906}" name="Table3" displayName="Table3" ref="A4:A7" totalsRowShown="0" headerRowDxfId="7" dataDxfId="6">
  <autoFilter ref="A4:A7" xr:uid="{F66CFAB3-346F-438F-A3B8-684127B35906}"/>
  <tableColumns count="1">
    <tableColumn id="1" xr3:uid="{8E2C1AD6-219E-48DE-BBA8-626E2D31F9FC}" name="Yes/No/Blank" dataDxfId="5"/>
  </tableColumns>
  <tableStyleInfo name="TableStyleLight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EB8E3E5-FB0F-4E73-BF91-2171D8AE05E3}" name="Table6" displayName="Table6" ref="E4:E20" totalsRowShown="0" headerRowDxfId="4">
  <autoFilter ref="E4:E20" xr:uid="{BEB8E3E5-FB0F-4E73-BF91-2171D8AE05E3}"/>
  <tableColumns count="1">
    <tableColumn id="1" xr3:uid="{8E1D1F73-2CB3-4AFC-B1AD-6C60EF7B734E}" name="County"/>
  </tableColumns>
  <tableStyleInfo name="TableStyleLight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186ADD0-B74E-41DF-9576-744B42F98090}" name="Table7" displayName="Table7" ref="H15:H20" totalsRowShown="0" headerRowDxfId="3">
  <autoFilter ref="H15:H20" xr:uid="{2186ADD0-B74E-41DF-9576-744B42F98090}"/>
  <tableColumns count="1">
    <tableColumn id="1" xr3:uid="{BB970306-7D32-485E-9533-77EC8CE0A9E3}" name="Reason no ambulatory meds"/>
  </tableColumns>
  <tableStyleInfo name="TableStyleLight1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71C4C22-2BBE-4DAB-AAE8-3D9BE0697272}" name="Table8" displayName="Table8" ref="H23:H29" totalsRowShown="0" headerRowDxfId="2">
  <autoFilter ref="H23:H29" xr:uid="{071C4C22-2BBE-4DAB-AAE8-3D9BE0697272}"/>
  <tableColumns count="1">
    <tableColumn id="1" xr3:uid="{665625EE-C2FE-4DF6-83CA-4D626FF4556A}" name="Reason not referred for assessment/treatment"/>
  </tableColumns>
  <tableStyleInfo name="TableStyleLight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1F4AEBA-B607-48BE-A25A-716A5B488917}" name="Table12" displayName="Table12" ref="A23:A29" totalsRowShown="0">
  <autoFilter ref="A23:A29" xr:uid="{51F4AEBA-B607-48BE-A25A-716A5B488917}"/>
  <tableColumns count="1">
    <tableColumn id="1" xr3:uid="{B9237770-2776-4489-A667-608B400AC1FD}" name="Sexual Orientation"/>
  </tableColumns>
  <tableStyleInfo name="TableStyleLight1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4C0DD98-3E4E-46AA-AAC5-7F7FA7316AB7}" name="Table14" displayName="Table14" ref="C24:D33" totalsRowShown="0" headerRowDxfId="1">
  <autoFilter ref="C24:D33" xr:uid="{44C0DD98-3E4E-46AA-AAC5-7F7FA7316AB7}"/>
  <tableColumns count="2">
    <tableColumn id="1" xr3:uid="{5C90A311-E695-4AD3-A06F-E17538B616A3}" name="Race"/>
    <tableColumn id="2" xr3:uid="{2F09E05F-A039-4F13-B8D3-6FB925A5D619}" name="Race Category"/>
  </tableColumns>
  <tableStyleInfo name="TableStyleLight1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64E2D0F-2B10-41C6-BE5E-D4B8B26DED66}" name="Table15" displayName="Table15" ref="C36:C40" totalsRowShown="0" headerRowDxfId="0">
  <autoFilter ref="C36:C40" xr:uid="{E64E2D0F-2B10-41C6-BE5E-D4B8B26DED66}"/>
  <tableColumns count="1">
    <tableColumn id="1" xr3:uid="{17F16133-5B9C-48D6-84FF-370B65603823}" name="Ethnicity"/>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ctrlProp" Target="../ctrlProps/ctrlProp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11.xml"/><Relationship Id="rId3" Type="http://schemas.openxmlformats.org/officeDocument/2006/relationships/pivotTable" Target="../pivotTables/pivotTable6.xml"/><Relationship Id="rId7" Type="http://schemas.openxmlformats.org/officeDocument/2006/relationships/pivotTable" Target="../pivotTables/pivotTable10.xml"/><Relationship Id="rId12" Type="http://schemas.openxmlformats.org/officeDocument/2006/relationships/drawing" Target="../drawings/drawing2.xml"/><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pivotTable" Target="../pivotTables/pivotTable9.xml"/><Relationship Id="rId11" Type="http://schemas.openxmlformats.org/officeDocument/2006/relationships/printerSettings" Target="../printerSettings/printerSettings3.bin"/><Relationship Id="rId5" Type="http://schemas.openxmlformats.org/officeDocument/2006/relationships/pivotTable" Target="../pivotTables/pivotTable8.xml"/><Relationship Id="rId10" Type="http://schemas.openxmlformats.org/officeDocument/2006/relationships/pivotTable" Target="../pivotTables/pivotTable13.xml"/><Relationship Id="rId4" Type="http://schemas.openxmlformats.org/officeDocument/2006/relationships/pivotTable" Target="../pivotTables/pivotTable7.xml"/><Relationship Id="rId9" Type="http://schemas.openxmlformats.org/officeDocument/2006/relationships/pivotTable" Target="../pivotTables/pivotTable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printerSettings" Target="../printerSettings/printerSettings5.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5A3F2-EFE0-4752-ABA7-B15AAA48DB6C}">
  <sheetPr codeName="Sheet2">
    <tabColor theme="9" tint="0.59999389629810485"/>
  </sheetPr>
  <dimension ref="A1:AA10"/>
  <sheetViews>
    <sheetView tabSelected="1" zoomScale="110" zoomScaleNormal="110" workbookViewId="0">
      <pane xSplit="2" ySplit="9" topLeftCell="C10" activePane="bottomRight" state="frozen"/>
      <selection pane="topRight" activeCell="C1" sqref="C1"/>
      <selection pane="bottomLeft" activeCell="A4" sqref="A4"/>
      <selection pane="bottomRight" activeCell="E19" sqref="E19"/>
    </sheetView>
  </sheetViews>
  <sheetFormatPr defaultRowHeight="14.4" x14ac:dyDescent="0.3"/>
  <cols>
    <col min="1" max="1" width="7.88671875" hidden="1" customWidth="1"/>
    <col min="2" max="2" width="21.33203125" customWidth="1"/>
    <col min="3" max="3" width="18" style="5" customWidth="1"/>
    <col min="4" max="4" width="15.33203125" style="13" customWidth="1"/>
    <col min="5" max="5" width="10.6640625" customWidth="1"/>
    <col min="6" max="6" width="11.88671875" style="4" customWidth="1"/>
    <col min="7" max="7" width="15.33203125" style="4" customWidth="1"/>
    <col min="8" max="8" width="16.5546875" style="52" customWidth="1"/>
    <col min="9" max="9" width="15.33203125" style="16" customWidth="1"/>
    <col min="10" max="10" width="13.6640625" style="1" customWidth="1"/>
    <col min="11" max="11" width="14.33203125" style="4" customWidth="1"/>
    <col min="12" max="12" width="14.109375" style="16" customWidth="1"/>
    <col min="13" max="13" width="30.6640625" style="50" customWidth="1"/>
    <col min="14" max="14" width="39.88671875" style="42" customWidth="1"/>
    <col min="15" max="15" width="26" hidden="1" customWidth="1"/>
    <col min="16" max="19" width="17" hidden="1" customWidth="1"/>
    <col min="20" max="23" width="17.6640625" hidden="1" customWidth="1"/>
    <col min="24" max="25" width="15.6640625" hidden="1" customWidth="1"/>
    <col min="26" max="26" width="25.33203125" hidden="1" customWidth="1"/>
    <col min="27" max="27" width="8.88671875" hidden="1" customWidth="1"/>
    <col min="28" max="28" width="8.88671875" customWidth="1"/>
  </cols>
  <sheetData>
    <row r="1" spans="2:27" ht="21" x14ac:dyDescent="0.4">
      <c r="B1" s="74" t="s">
        <v>0</v>
      </c>
      <c r="C1" s="77"/>
      <c r="F1" s="73" t="s">
        <v>1</v>
      </c>
      <c r="K1" s="5"/>
      <c r="L1" s="1"/>
      <c r="M1" s="1"/>
      <c r="N1" s="17"/>
      <c r="W1" t="s">
        <v>2</v>
      </c>
      <c r="X1" s="19">
        <f>SUM(C8:Y8)</f>
        <v>12</v>
      </c>
      <c r="Y1" s="19"/>
    </row>
    <row r="2" spans="2:27" ht="21" x14ac:dyDescent="0.4">
      <c r="B2" s="74" t="s">
        <v>3</v>
      </c>
      <c r="C2" s="78"/>
      <c r="D2" s="76"/>
      <c r="F2" s="73" t="s">
        <v>4</v>
      </c>
      <c r="K2" s="5"/>
      <c r="L2" s="1"/>
      <c r="M2" s="1"/>
      <c r="N2" s="17"/>
      <c r="X2" s="19"/>
      <c r="Y2" s="19"/>
    </row>
    <row r="3" spans="2:27" x14ac:dyDescent="0.3">
      <c r="B3" t="s">
        <v>5</v>
      </c>
      <c r="C3" s="13">
        <f>COUNTA(DataEntry[Patient''s Hospital Medical Record Number ])+B8</f>
        <v>1</v>
      </c>
      <c r="F3" s="13"/>
      <c r="H3" s="14"/>
      <c r="Z3" t="s">
        <v>6</v>
      </c>
      <c r="AA3">
        <f>COLUMNS(DataEntry[[#Headers],[Patient''s Hospital Medical Record Number ]:[Referral Location]])-1</f>
        <v>10</v>
      </c>
    </row>
    <row r="4" spans="2:27" x14ac:dyDescent="0.3">
      <c r="C4" s="13"/>
      <c r="F4" s="13"/>
      <c r="H4" s="14"/>
    </row>
    <row r="5" spans="2:27" x14ac:dyDescent="0.3">
      <c r="B5" s="75" t="s">
        <v>7</v>
      </c>
      <c r="C5" s="44"/>
      <c r="D5" s="44"/>
      <c r="E5" s="44"/>
      <c r="F5" s="44"/>
      <c r="G5" s="44"/>
      <c r="Z5" t="s">
        <v>8</v>
      </c>
      <c r="AA5">
        <f>AA3*C3</f>
        <v>10</v>
      </c>
    </row>
    <row r="6" spans="2:27" ht="19.2" customHeight="1" x14ac:dyDescent="0.3">
      <c r="B6" t="s">
        <v>9</v>
      </c>
      <c r="O6" s="7" t="s">
        <v>10</v>
      </c>
      <c r="P6" s="7"/>
      <c r="Q6" s="7"/>
      <c r="R6" s="7"/>
      <c r="U6" s="2"/>
      <c r="V6" s="2"/>
      <c r="W6" s="2"/>
      <c r="X6" s="2"/>
      <c r="Y6" s="2"/>
      <c r="Z6" t="s">
        <v>11</v>
      </c>
      <c r="AA6" s="18">
        <f>X1/AA5</f>
        <v>1.2</v>
      </c>
    </row>
    <row r="7" spans="2:27" ht="10.95" customHeight="1" x14ac:dyDescent="0.3"/>
    <row r="8" spans="2:27" ht="19.2" hidden="1" customHeight="1" x14ac:dyDescent="0.3">
      <c r="B8">
        <f>COUNTIF(DataEntry[Patient''s Hospital Medical Record Number ],"")</f>
        <v>1</v>
      </c>
      <c r="C8" s="5">
        <f>COUNTIF(DataEntry[Age],"")</f>
        <v>1</v>
      </c>
      <c r="D8" s="5">
        <f>COUNTIF(DataEntry[Client County of Residence],"")</f>
        <v>1</v>
      </c>
      <c r="E8" s="5">
        <f>COUNTIF(DataEntry[Gender],"")</f>
        <v>1</v>
      </c>
      <c r="F8" s="5">
        <f>COUNTIF(DataEntry[ED Contact Date],"")</f>
        <v>1</v>
      </c>
      <c r="G8" s="5">
        <f>COUNTIF(DataEntry[Did you refer or offer patient a referral for AUD assessment/ treatment],"")</f>
        <v>1</v>
      </c>
      <c r="H8" s="53"/>
      <c r="I8" s="50">
        <f>COUNTIF(DataEntry[Were medications to treat AUD or for detox provided?  List medications in the comments],"")</f>
        <v>1</v>
      </c>
      <c r="J8" s="50"/>
      <c r="K8" s="5">
        <f>COUNTIF(DataEntry[Date Patient Is to Arrive at AUD Treatment Provider],"")</f>
        <v>1</v>
      </c>
      <c r="L8" s="50"/>
      <c r="P8">
        <f>COUNTIF(DataEntry[Reason patient not referred],"Data not entered")</f>
        <v>1</v>
      </c>
      <c r="V8">
        <f>COUNTIF(DataEntry[Reason for no detox or Treatment medications],"Data not entered")</f>
        <v>1</v>
      </c>
      <c r="W8">
        <f>COUNTIF(DataEntry[Where referred],"Data not entered")</f>
        <v>1</v>
      </c>
      <c r="X8">
        <f>COUNTIF(DataEntry[Provider Name],0)</f>
        <v>1</v>
      </c>
      <c r="Y8">
        <f>COUNTIF(DataEntry[Region],0)</f>
        <v>1</v>
      </c>
    </row>
    <row r="9" spans="2:27" ht="86.4" x14ac:dyDescent="0.3">
      <c r="B9" s="1" t="s">
        <v>12</v>
      </c>
      <c r="C9" s="1" t="s">
        <v>13</v>
      </c>
      <c r="D9" s="15" t="s">
        <v>14</v>
      </c>
      <c r="E9" s="1" t="s">
        <v>15</v>
      </c>
      <c r="F9" s="1" t="s">
        <v>16</v>
      </c>
      <c r="G9" s="1" t="s">
        <v>17</v>
      </c>
      <c r="H9" s="1" t="s">
        <v>18</v>
      </c>
      <c r="I9" s="1" t="s">
        <v>19</v>
      </c>
      <c r="J9" s="1" t="s">
        <v>20</v>
      </c>
      <c r="K9" s="1" t="s">
        <v>21</v>
      </c>
      <c r="L9" s="1" t="s">
        <v>22</v>
      </c>
      <c r="M9" s="10" t="s">
        <v>23</v>
      </c>
      <c r="N9" s="1" t="s">
        <v>24</v>
      </c>
      <c r="O9" s="11" t="s">
        <v>25</v>
      </c>
      <c r="P9" s="11" t="s">
        <v>26</v>
      </c>
      <c r="Q9" s="11" t="s">
        <v>27</v>
      </c>
      <c r="R9" s="11" t="s">
        <v>28</v>
      </c>
      <c r="S9" s="11" t="s">
        <v>29</v>
      </c>
      <c r="T9" s="11" t="s">
        <v>30</v>
      </c>
      <c r="U9" s="11" t="s">
        <v>31</v>
      </c>
      <c r="V9" s="11" t="s">
        <v>32</v>
      </c>
      <c r="W9" s="11" t="s">
        <v>33</v>
      </c>
      <c r="X9" s="11" t="s">
        <v>34</v>
      </c>
      <c r="Y9" s="11" t="s">
        <v>35</v>
      </c>
      <c r="Z9" s="11" t="s">
        <v>36</v>
      </c>
    </row>
    <row r="10" spans="2:27" x14ac:dyDescent="0.3">
      <c r="B10" s="9"/>
      <c r="E10" s="17"/>
      <c r="F10" s="6"/>
      <c r="H10" s="54"/>
      <c r="K10" s="6"/>
      <c r="L10" s="51"/>
      <c r="M10" s="55" t="str">
        <f>IF(DataEntry[[#This Row],[Did you refer or offer patient a referral for AUD assessment/ treatment]]="No","No Referral Made",IF(DataEntry[[#This Row],[Date Patient Is to Arrive at AUD Treatment Provider]]="","No treatment scheduled",IF(DataEntry[[#This Row],[ED Contact Date]]="","No ED contact date",IF(DataEntry[[#This Row],[ED Contact Date]]&gt;DataEntry[[#This Row],[Date Patient Is to Arrive at AUD Treatment Provider]],"Check dates",DataEntry[[#This Row],[Date Patient Is to Arrive at AUD Treatment Provider]]-DataEntry[[#This Row],[ED Contact Date]]))))</f>
        <v>No treatment scheduled</v>
      </c>
      <c r="N10" s="43"/>
      <c r="O10" t="str">
        <f>IF(DataEntry[[#This Row],[ED Contact Date]]="","Date error",IF(DataEntry[[#This Row],[Did you refer or offer patient a referral for AUD assessment/ treatment]]="No","Patient not referred",IF(DataEntry[[#This Row],[Date Patient Is to Arrive at AUD Treatment Provider]]="","Date error",IF(DataEntry[[#This Row],[ED Contact Date]]&gt;DataEntry[[#This Row],[Date Patient Is to Arrive at AUD Treatment Provider]],"Date error",IF(DataEntry[[#This Row],[ED Contact Date]]=DataEntry[[#This Row],[Date Patient Is to Arrive at AUD Treatment Provider]],"0 - Same day",IF(DataEntry[[#This Row],[Date Patient Is to Arrive at AUD Treatment Provider]]-DataEntry[[#This Row],[ED Contact Date]]&lt;4,"1 to 3 days","More than 3 days"))))))</f>
        <v>Date error</v>
      </c>
      <c r="P10" t="str">
        <f>IF(DataEntry[[#This Row],[Did you refer or offer patient a referral for AUD assessment/ treatment]]="","Data not entered",IF(DataEntry[[#This Row],[Did you refer or offer patient a referral for AUD assessment/ treatment]]="Yes","Patient referred",IF(DataEntry[[#This Row],[Reason  patient was not referred for AUD assessment/ treatment]]="","Data not entered",DataEntry[[#This Row],[Reason  patient was not referred for AUD assessment/ treatment]])))</f>
        <v>Data not entered</v>
      </c>
      <c r="Q10" t="str">
        <f>DataEntry[[#This Row],[Patient''s Hospital Medical Record Number ]]&amp;DataEntry[[#This Row],[ED Contact Date]]&amp;LEFT(ProviderName,4)</f>
        <v/>
      </c>
      <c r="R10" t="str">
        <f>IF(DataEntry[[#This Row],[Gender]]="","Data not entered",_xlfn.XLOOKUP(DataEntry[[#This Row],[Gender]],Table2[Gender],Table2[Gender Category]))</f>
        <v>Data not entered</v>
      </c>
      <c r="S10" t="str">
        <f>IF(DataEntry[[#This Row],[Client County of Residence]]="","Data not entered",DataEntry[[#This Row],[Client County of Residence]])</f>
        <v>Data not entered</v>
      </c>
      <c r="T10" t="str">
        <f>IF(DataEntry[[#This Row],[Age]]="","Age Not Recorded",IF(DataEntry[[#This Row],[Age]]&lt;20,"&lt;20",IF(DataEntry[[#This Row],[Age]]&lt;30,"20-29",IF(DataEntry[[#This Row],[Age]]&lt;40,"30-39",IF(DataEntry[[#This Row],[Age]]&lt;50,"40-49",IF(DataEntry[[#This Row],[Age]]&lt;60,"50-59","60 or more"))))))</f>
        <v>Age Not Recorded</v>
      </c>
      <c r="U10" t="str">
        <f>IF(DataEntry[[#This Row],[Were medications to treat AUD or for detox provided?  List medications in the comments]]="","Data not entered",DataEntry[[#This Row],[Were medications to treat AUD or for detox provided?  List medications in the comments]])</f>
        <v>Data not entered</v>
      </c>
      <c r="V10" t="str">
        <f>IF(LEFT(DataEntry[[#This Row],[Were medications to treat AUD or for detox provided?  List medications in the comments]],3)="Yes","Received meds",IF(DataEntry[[#This Row],[Were medications to treat AUD or for detox provided?  List medications in the comments]]="","Data not entered",IF(DataEntry[[#This Row],[Were medications to treat AUD or for detox provided?  List medications in the comments]]="No",IF(DataEntry[[#This Row],[If no, reason no  medications to treat AUD or detox provided]]="","Data not entered",DataEntry[[#This Row],[If no, reason no  medications to treat AUD or detox provided]]))))</f>
        <v>Data not entered</v>
      </c>
      <c r="W10" t="str">
        <f>IF(DataEntry[[#This Row],[Did you refer or offer patient a referral for AUD assessment/ treatment]]="No","Patient not referred",IF(DataEntry[[#This Row],[Referral Location]]="","Data not entered",DataEntry[[#This Row],[Referral Location]]))</f>
        <v>Data not entered</v>
      </c>
      <c r="X10" s="8">
        <f t="shared" ref="X10" si="0">ProviderName</f>
        <v>0</v>
      </c>
      <c r="Y10" s="8">
        <f t="shared" ref="Y10" si="1">Region</f>
        <v>0</v>
      </c>
      <c r="Z10" s="8" t="str">
        <f>IF(DataEntry[[#This Row],[First Contact to Scheduled Treatment Date Category]]="1 to 3 days","3 or fewer days",IF(DataEntry[[#This Row],[First Contact to Scheduled Treatment Date Category]]="0 - Same day","3 or fewer days","Did not meet target"))</f>
        <v>Did not meet target</v>
      </c>
    </row>
  </sheetData>
  <phoneticPr fontId="3" type="noConversion"/>
  <conditionalFormatting sqref="B10">
    <cfRule type="expression" dxfId="112" priority="35">
      <formula>ISBLANK($B10)</formula>
    </cfRule>
  </conditionalFormatting>
  <conditionalFormatting sqref="C10">
    <cfRule type="expression" dxfId="111" priority="34">
      <formula>ISBLANK($C10)</formula>
    </cfRule>
  </conditionalFormatting>
  <conditionalFormatting sqref="D10">
    <cfRule type="expression" dxfId="110" priority="33">
      <formula>ISBLANK($D10)</formula>
    </cfRule>
  </conditionalFormatting>
  <conditionalFormatting sqref="E10">
    <cfRule type="expression" dxfId="109" priority="32">
      <formula>ISBLANK($E10)</formula>
    </cfRule>
  </conditionalFormatting>
  <conditionalFormatting sqref="F10">
    <cfRule type="expression" dxfId="108" priority="26">
      <formula>ISBLANK($F10)</formula>
    </cfRule>
  </conditionalFormatting>
  <conditionalFormatting sqref="G10">
    <cfRule type="expression" dxfId="107" priority="25">
      <formula>ISBLANK($G10)</formula>
    </cfRule>
  </conditionalFormatting>
  <conditionalFormatting sqref="H10">
    <cfRule type="expression" dxfId="106" priority="1">
      <formula>IF($H10="Patient received referral",$G10="No")</formula>
    </cfRule>
    <cfRule type="expression" dxfId="105" priority="12">
      <formula>IF($G10="Yes",$H10&lt;&gt;"")</formula>
    </cfRule>
    <cfRule type="expression" dxfId="104" priority="24">
      <formula>IF($G10&lt;&gt;"Yes",ISBLANK($H10))</formula>
    </cfRule>
  </conditionalFormatting>
  <conditionalFormatting sqref="I10">
    <cfRule type="expression" dxfId="103" priority="23">
      <formula>ISBLANK($I10)</formula>
    </cfRule>
  </conditionalFormatting>
  <conditionalFormatting sqref="J10">
    <cfRule type="expression" dxfId="102" priority="11">
      <formula>IF($I10="Yes",$J10&lt;&gt;"")</formula>
    </cfRule>
    <cfRule type="expression" dxfId="101" priority="21">
      <formula>IF($I10="No",ISBLANK($J10))</formula>
    </cfRule>
  </conditionalFormatting>
  <conditionalFormatting sqref="K10">
    <cfRule type="expression" dxfId="100" priority="2">
      <formula>IF($G10="No",NOT(ISBLANK($K10)))</formula>
    </cfRule>
    <cfRule type="expression" dxfId="99" priority="13">
      <formula>IF($G10="No",$K10&lt;&gt;"")</formula>
    </cfRule>
    <cfRule type="expression" dxfId="98" priority="16">
      <formula>$K10&lt;$F10</formula>
    </cfRule>
    <cfRule type="expression" dxfId="97" priority="19">
      <formula>IF($G10="Yes",ISBLANK($K10))</formula>
    </cfRule>
  </conditionalFormatting>
  <conditionalFormatting sqref="L10">
    <cfRule type="expression" dxfId="96" priority="10">
      <formula>IF($G10="No",$L10&lt;&gt;"")</formula>
    </cfRule>
    <cfRule type="expression" dxfId="95" priority="18">
      <formula>IF($G10="Yes",ISBLANK($L10))</formula>
    </cfRule>
  </conditionalFormatting>
  <conditionalFormatting sqref="B1">
    <cfRule type="expression" dxfId="94" priority="5">
      <formula>ISBLANK($C$1)</formula>
    </cfRule>
  </conditionalFormatting>
  <conditionalFormatting sqref="B2">
    <cfRule type="expression" dxfId="93" priority="4">
      <formula>ISBLANK($C$2)</formula>
    </cfRule>
  </conditionalFormatting>
  <dataValidations count="5">
    <dataValidation type="whole" allowBlank="1" showInputMessage="1" showErrorMessage="1" error="Enter a whole number for the age" sqref="C10:C1048576" xr:uid="{F367CAB6-7ED4-45AE-8AC6-31E295383AC5}">
      <formula1>12</formula1>
      <formula2>100</formula2>
    </dataValidation>
    <dataValidation type="list" allowBlank="1" showInputMessage="1" showErrorMessage="1" sqref="H10:H1048576" xr:uid="{FE3240BA-051C-4256-BFD0-E3527E73D6AD}">
      <formula1>ReasonNotReferred</formula1>
    </dataValidation>
    <dataValidation type="list" allowBlank="1" showInputMessage="1" showErrorMessage="1" sqref="D10:D1048576" xr:uid="{3015D873-FF29-4870-AF97-C2BC7EF5047E}">
      <formula1>County</formula1>
    </dataValidation>
    <dataValidation type="date" showInputMessage="1" showErrorMessage="1" error="Enter a date between 7/1/22 and 6/30/23" sqref="F10:F1048576" xr:uid="{79765AC7-E348-42CC-B1EF-396F597A325D}">
      <formula1>44743</formula1>
      <formula2>45107</formula2>
    </dataValidation>
    <dataValidation type="date" allowBlank="1" showInputMessage="1" showErrorMessage="1" error="Enter a date between 7/1/22 and 6/30/23" sqref="K10:K1048576" xr:uid="{BD519857-C29F-4CDE-9A74-66211E1D3125}">
      <formula1>44743</formula1>
      <formula2>45107</formula2>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34C0DA9A-F825-4304-BBED-D555FADF959A}">
          <x14:formula1>
            <xm:f>'Facility Lookups'!$A$4:$P$4</xm:f>
          </x14:formula1>
          <xm:sqref>C1</xm:sqref>
        </x14:dataValidation>
        <x14:dataValidation type="list" allowBlank="1" showInputMessage="1" showErrorMessage="1" xr:uid="{2BF38B1A-AACC-408B-971A-88B6C909C074}">
          <x14:formula1>
            <xm:f>lookups!$A$45:$A$56</xm:f>
          </x14:formula1>
          <xm:sqref>C2</xm:sqref>
        </x14:dataValidation>
        <x14:dataValidation type="list" allowBlank="1" showInputMessage="1" showErrorMessage="1" xr:uid="{CF75F324-134F-4198-B819-71B8AFF6B47D}">
          <x14:formula1>
            <xm:f>lookups!$A$5:$A$6</xm:f>
          </x14:formula1>
          <xm:sqref>G10:G1048576</xm:sqref>
        </x14:dataValidation>
        <x14:dataValidation type="list" allowBlank="1" showInputMessage="1" showErrorMessage="1" xr:uid="{7FE5F8CE-410D-47CD-A759-9F0A2C02F279}">
          <x14:formula1>
            <xm:f>lookups!$H$16:$H$20</xm:f>
          </x14:formula1>
          <xm:sqref>J10:J1048576</xm:sqref>
        </x14:dataValidation>
        <x14:dataValidation type="list" allowBlank="1" showInputMessage="1" showErrorMessage="1" xr:uid="{7F69DCFF-BF5F-4A45-9BA7-18F54B51EFA0}">
          <x14:formula1>
            <xm:f>lookups!$A$12:$A$20</xm:f>
          </x14:formula1>
          <xm:sqref>E10:E1048576</xm:sqref>
        </x14:dataValidation>
        <x14:dataValidation type="list" allowBlank="1" showInputMessage="1" showErrorMessage="1" xr:uid="{26186AEE-8A7F-4C79-84E1-3384AC430F4F}">
          <x14:formula1>
            <xm:f>OFFSET('Facility Lookups'!$A$4,1,MATCH(ProviderName,'Facility Lookups'!$A$4:$P$4,0)-1,COUNTA(OFFSET('Facility Lookups'!$A$4,1,MATCH(ProviderName,'Facility Lookups'!$A$4:$P$4,0)-1,20)),1)</xm:f>
          </x14:formula1>
          <xm:sqref>L10:L1048576</xm:sqref>
        </x14:dataValidation>
        <x14:dataValidation type="list" allowBlank="1" showInputMessage="1" showErrorMessage="1" xr:uid="{E1DD4B96-1AEB-45DB-A33E-3217D923F9AB}">
          <x14:formula1>
            <xm:f>lookups!$H$36:$H$39</xm:f>
          </x14:formula1>
          <xm:sqref>I10:I1048576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5918C-A8B1-4AC9-8CB2-E061DE0441CA}">
  <sheetPr codeName="Sheet5">
    <tabColor theme="3"/>
  </sheetPr>
  <dimension ref="A1:Y44"/>
  <sheetViews>
    <sheetView zoomScaleNormal="100" workbookViewId="0">
      <selection activeCell="J23" sqref="J23"/>
    </sheetView>
  </sheetViews>
  <sheetFormatPr defaultRowHeight="14.4" x14ac:dyDescent="0.3"/>
  <cols>
    <col min="1" max="1" width="17" customWidth="1"/>
    <col min="4" max="4" width="4" customWidth="1"/>
    <col min="5" max="5" width="30.5546875" customWidth="1"/>
    <col min="6" max="6" width="8.6640625" customWidth="1"/>
    <col min="7" max="7" width="3.6640625" customWidth="1"/>
    <col min="8" max="8" width="12.6640625" customWidth="1"/>
    <col min="9" max="9" width="7.5546875" customWidth="1"/>
    <col min="10" max="10" width="4" customWidth="1"/>
    <col min="11" max="11" width="7.6640625" customWidth="1"/>
    <col min="12" max="12" width="7.88671875" customWidth="1"/>
    <col min="13" max="13" width="4.6640625" customWidth="1"/>
    <col min="14" max="14" width="10.6640625" customWidth="1"/>
    <col min="15" max="15" width="8.109375" customWidth="1"/>
    <col min="16" max="16" width="7.88671875" customWidth="1"/>
    <col min="17" max="17" width="7.5546875" customWidth="1"/>
    <col min="18" max="18" width="6.33203125" customWidth="1"/>
    <col min="19" max="19" width="3.6640625" customWidth="1"/>
    <col min="20" max="20" width="17.33203125" customWidth="1"/>
    <col min="21" max="21" width="7.5546875" customWidth="1"/>
    <col min="22" max="22" width="7.33203125" customWidth="1"/>
    <col min="23" max="23" width="8" customWidth="1"/>
    <col min="24" max="24" width="6.88671875" customWidth="1"/>
    <col min="25" max="25" width="12.88671875" customWidth="1"/>
  </cols>
  <sheetData>
    <row r="1" spans="1:25" s="1" customFormat="1" ht="26.4" customHeight="1" x14ac:dyDescent="0.45">
      <c r="A1" s="34" t="s">
        <v>37</v>
      </c>
      <c r="B1" s="31"/>
      <c r="C1" s="31"/>
      <c r="D1" s="31"/>
      <c r="E1" s="31"/>
      <c r="F1" s="31"/>
      <c r="G1" s="31"/>
      <c r="H1" s="31"/>
      <c r="I1" s="31"/>
      <c r="J1" s="31"/>
      <c r="K1" s="31"/>
      <c r="L1" s="31"/>
      <c r="M1" s="31"/>
      <c r="N1" s="31"/>
      <c r="O1" s="31"/>
      <c r="P1" s="31"/>
      <c r="Q1" s="31"/>
      <c r="R1" s="21"/>
      <c r="S1" s="21"/>
      <c r="T1" s="21"/>
      <c r="U1" s="21"/>
      <c r="V1" s="21"/>
      <c r="W1" s="21"/>
      <c r="X1" s="21"/>
      <c r="Y1" s="21"/>
    </row>
    <row r="2" spans="1:25" s="1" customFormat="1" ht="27" customHeight="1" x14ac:dyDescent="0.55000000000000004">
      <c r="A2" s="33">
        <f>ProviderName</f>
        <v>0</v>
      </c>
      <c r="B2" s="31"/>
      <c r="C2" s="31"/>
      <c r="D2" s="31"/>
      <c r="E2" s="31"/>
      <c r="F2" s="31"/>
      <c r="G2" s="28"/>
      <c r="H2" s="31"/>
      <c r="I2" s="31"/>
      <c r="J2" s="31"/>
      <c r="K2" s="31"/>
      <c r="L2" s="31"/>
      <c r="M2" s="31"/>
      <c r="N2" s="31"/>
      <c r="O2" s="31"/>
      <c r="P2" s="31"/>
      <c r="Q2" s="31"/>
      <c r="R2" s="21"/>
      <c r="S2" s="21"/>
      <c r="T2" s="21"/>
      <c r="U2" s="21"/>
      <c r="V2" s="21"/>
      <c r="W2" s="21"/>
      <c r="X2" s="21"/>
      <c r="Y2" s="21"/>
    </row>
    <row r="3" spans="1:25" ht="12.6" customHeight="1" x14ac:dyDescent="0.45">
      <c r="A3" s="31"/>
      <c r="B3" s="31"/>
      <c r="C3" s="20"/>
      <c r="D3" s="20"/>
      <c r="E3" s="20"/>
      <c r="F3" s="30"/>
      <c r="G3" s="30"/>
      <c r="H3" s="30"/>
      <c r="I3" s="30"/>
      <c r="J3" s="30"/>
      <c r="K3" s="30"/>
      <c r="L3" s="30"/>
      <c r="M3" s="30"/>
      <c r="N3" s="30"/>
      <c r="O3" s="30"/>
      <c r="P3" s="30"/>
      <c r="Q3" s="24"/>
      <c r="R3" s="20"/>
      <c r="S3" s="20"/>
      <c r="T3" s="20"/>
      <c r="U3" s="20"/>
      <c r="V3" s="20"/>
      <c r="W3" s="20"/>
      <c r="X3" s="20"/>
      <c r="Y3" s="20"/>
    </row>
    <row r="4" spans="1:25" ht="34.200000000000003" customHeight="1" x14ac:dyDescent="0.35">
      <c r="A4" s="20"/>
      <c r="B4" s="20"/>
      <c r="C4" s="20"/>
      <c r="D4" s="20"/>
      <c r="E4" s="37" t="str">
        <f>"Time to Scheduled Treatment for the "&amp;B12&amp;" ("&amp;ROUND(C12*100,0)&amp;"%) Contacts Referred to AUD Assessment"</f>
        <v>Time to Scheduled Treatment for the 0 (0%) Contacts Referred to AUD Assessment</v>
      </c>
      <c r="F4" s="21"/>
      <c r="G4" s="21"/>
      <c r="H4" s="21"/>
      <c r="I4" s="21"/>
      <c r="J4" s="20"/>
      <c r="K4" s="37" t="str">
        <f>"Reason "&amp;B13&amp;" ("&amp;ROUND(C13*100,0)&amp;"%) of the Contacts Weren't Referred for AUD Assessment"</f>
        <v>Reason 0 (0%) of the Contacts Weren't Referred for AUD Assessment</v>
      </c>
      <c r="L4" s="21"/>
      <c r="M4" s="21"/>
      <c r="N4" s="21"/>
      <c r="O4" s="21"/>
      <c r="P4" s="21"/>
      <c r="Q4" s="21"/>
      <c r="R4" s="20"/>
      <c r="S4" s="37" t="s">
        <v>38</v>
      </c>
      <c r="T4" s="28"/>
      <c r="U4" s="28"/>
      <c r="V4" s="28"/>
      <c r="W4" s="28"/>
      <c r="X4" s="28"/>
      <c r="Y4" s="20"/>
    </row>
    <row r="5" spans="1:25" ht="21" x14ac:dyDescent="0.35">
      <c r="A5" s="32" t="s">
        <v>39</v>
      </c>
      <c r="B5" s="58">
        <f>Total_Contacts</f>
        <v>1</v>
      </c>
      <c r="C5" s="20"/>
      <c r="D5" s="20"/>
      <c r="E5" s="20"/>
      <c r="F5" s="20"/>
      <c r="G5" s="20"/>
      <c r="H5" s="20"/>
      <c r="I5" s="20"/>
      <c r="J5" s="20"/>
      <c r="K5" s="20"/>
      <c r="L5" s="20"/>
      <c r="M5" s="20"/>
      <c r="N5" s="20"/>
      <c r="O5" s="20"/>
      <c r="P5" s="20"/>
      <c r="Q5" s="20"/>
      <c r="R5" s="20"/>
      <c r="S5" s="20"/>
      <c r="T5" s="20"/>
      <c r="U5" s="20"/>
      <c r="V5" s="20"/>
      <c r="W5" s="20"/>
      <c r="X5" s="20"/>
      <c r="Y5" s="20"/>
    </row>
    <row r="6" spans="1:25" ht="12.6" customHeight="1" x14ac:dyDescent="0.3">
      <c r="A6" s="20"/>
      <c r="B6" s="59"/>
      <c r="C6" s="20"/>
      <c r="D6" s="20"/>
      <c r="E6" s="20"/>
      <c r="F6" s="20"/>
      <c r="G6" s="20"/>
      <c r="H6" s="20"/>
      <c r="I6" s="20"/>
      <c r="J6" s="20"/>
      <c r="K6" s="20"/>
      <c r="L6" s="20"/>
      <c r="M6" s="20"/>
      <c r="N6" s="20"/>
      <c r="O6" s="20"/>
      <c r="P6" s="20"/>
      <c r="Q6" s="20"/>
      <c r="R6" s="20"/>
      <c r="S6" s="20"/>
      <c r="T6" s="20"/>
      <c r="U6" s="20"/>
      <c r="V6" s="20"/>
      <c r="W6" s="20"/>
      <c r="X6" s="20"/>
      <c r="Y6" s="20"/>
    </row>
    <row r="7" spans="1:25" ht="36" x14ac:dyDescent="0.35">
      <c r="A7" s="57" t="s">
        <v>40</v>
      </c>
      <c r="B7" s="72">
        <f>'Data entry'!AA6</f>
        <v>1.2</v>
      </c>
      <c r="C7" s="20"/>
      <c r="D7" s="20"/>
      <c r="E7" s="20"/>
      <c r="F7" s="20"/>
      <c r="G7" s="20"/>
      <c r="H7" s="20"/>
      <c r="I7" s="20"/>
      <c r="J7" s="20"/>
      <c r="K7" s="20"/>
      <c r="L7" s="20"/>
      <c r="M7" s="20"/>
      <c r="N7" s="20"/>
      <c r="O7" s="20"/>
      <c r="P7" s="20"/>
      <c r="Q7" s="20"/>
      <c r="R7" s="20"/>
      <c r="S7" s="20"/>
      <c r="T7" s="20"/>
      <c r="U7" s="20"/>
      <c r="V7" s="20"/>
      <c r="W7" s="20"/>
      <c r="X7" s="20"/>
      <c r="Y7" s="20"/>
    </row>
    <row r="8" spans="1:25" x14ac:dyDescent="0.3">
      <c r="A8" s="20"/>
      <c r="B8" s="20"/>
      <c r="C8" s="20"/>
      <c r="D8" s="20"/>
      <c r="E8" s="20"/>
      <c r="F8" s="20"/>
      <c r="G8" s="20"/>
      <c r="H8" s="20"/>
      <c r="I8" s="20"/>
      <c r="J8" s="20"/>
      <c r="K8" s="20"/>
      <c r="L8" s="20"/>
      <c r="M8" s="20"/>
      <c r="N8" s="20"/>
      <c r="O8" s="20"/>
      <c r="P8" s="20"/>
      <c r="Q8" s="20"/>
      <c r="R8" s="20"/>
      <c r="S8" s="20"/>
      <c r="T8" s="20"/>
      <c r="U8" s="20"/>
      <c r="V8" s="20"/>
      <c r="W8" s="20"/>
      <c r="X8" s="20"/>
      <c r="Y8" s="20"/>
    </row>
    <row r="9" spans="1:25" ht="18" x14ac:dyDescent="0.35">
      <c r="A9" s="23" t="s">
        <v>41</v>
      </c>
      <c r="B9" s="23"/>
      <c r="C9" s="23"/>
      <c r="D9" s="20"/>
      <c r="E9" s="20"/>
      <c r="F9" s="20"/>
      <c r="G9" s="20"/>
      <c r="H9" s="20"/>
      <c r="I9" s="20"/>
      <c r="J9" s="20"/>
      <c r="K9" s="20"/>
      <c r="L9" s="20"/>
      <c r="M9" s="20"/>
      <c r="N9" s="20"/>
      <c r="O9" s="20"/>
      <c r="P9" s="20"/>
      <c r="Q9" s="20"/>
      <c r="R9" s="20"/>
      <c r="S9" s="20"/>
      <c r="T9" s="20"/>
      <c r="U9" s="20"/>
      <c r="V9" s="20"/>
      <c r="W9" s="20"/>
      <c r="X9" s="20"/>
      <c r="Y9" s="20"/>
    </row>
    <row r="10" spans="1:25" x14ac:dyDescent="0.3">
      <c r="A10" s="20"/>
      <c r="B10" s="20"/>
      <c r="C10" s="20"/>
      <c r="D10" s="20"/>
      <c r="E10" s="20"/>
      <c r="F10" s="20"/>
      <c r="G10" s="20"/>
      <c r="H10" s="20"/>
      <c r="I10" s="20"/>
      <c r="J10" s="20"/>
      <c r="K10" s="20"/>
      <c r="L10" s="20"/>
      <c r="M10" s="20"/>
      <c r="N10" s="20"/>
      <c r="O10" s="20"/>
      <c r="P10" s="20"/>
      <c r="Q10" s="20"/>
      <c r="R10" s="20"/>
      <c r="S10" s="20"/>
      <c r="T10" s="20"/>
      <c r="U10" s="20"/>
      <c r="V10" s="20"/>
      <c r="W10" s="20"/>
      <c r="X10" s="20"/>
      <c r="Y10" s="20"/>
    </row>
    <row r="11" spans="1:25" x14ac:dyDescent="0.3">
      <c r="A11" s="22"/>
      <c r="B11" s="24" t="s">
        <v>42</v>
      </c>
      <c r="C11" s="24" t="s">
        <v>43</v>
      </c>
      <c r="D11" s="20"/>
      <c r="E11" s="20"/>
      <c r="F11" s="20"/>
      <c r="G11" s="20"/>
      <c r="H11" s="20"/>
      <c r="I11" s="20"/>
      <c r="J11" s="20"/>
      <c r="K11" s="20"/>
      <c r="L11" s="20"/>
      <c r="M11" s="20"/>
      <c r="N11" s="20"/>
      <c r="O11" s="20"/>
      <c r="P11" s="20"/>
      <c r="Q11" s="20"/>
      <c r="R11" s="20"/>
      <c r="S11" s="20"/>
      <c r="T11" s="20"/>
      <c r="U11" s="20"/>
      <c r="V11" s="20"/>
      <c r="W11" s="20"/>
      <c r="X11" s="20"/>
      <c r="Y11" s="20"/>
    </row>
    <row r="12" spans="1:25" x14ac:dyDescent="0.3">
      <c r="A12" s="25" t="s">
        <v>44</v>
      </c>
      <c r="B12" s="26">
        <f>COUNTIF(DataEntry[Did you refer or offer patient a referral for AUD assessment/ treatment],"Yes")</f>
        <v>0</v>
      </c>
      <c r="C12" s="27">
        <f>B12/Total_Contacts</f>
        <v>0</v>
      </c>
      <c r="D12" s="20"/>
      <c r="E12" s="20"/>
      <c r="F12" s="20"/>
      <c r="G12" s="20"/>
      <c r="H12" s="20"/>
      <c r="I12" s="20"/>
      <c r="J12" s="20"/>
      <c r="K12" s="20"/>
      <c r="L12" s="20"/>
      <c r="M12" s="20"/>
      <c r="N12" s="20"/>
      <c r="O12" s="20"/>
      <c r="P12" s="20"/>
      <c r="Q12" s="20"/>
      <c r="R12" s="20"/>
      <c r="S12" s="20"/>
      <c r="T12" s="20"/>
      <c r="U12" s="20"/>
      <c r="V12" s="20"/>
      <c r="W12" s="20"/>
      <c r="X12" s="20"/>
      <c r="Y12" s="20"/>
    </row>
    <row r="13" spans="1:25" x14ac:dyDescent="0.3">
      <c r="A13" s="24" t="s">
        <v>45</v>
      </c>
      <c r="B13" s="26">
        <f>COUNTIF(DataEntry[Did you refer or offer patient a referral for AUD assessment/ treatment],"No")</f>
        <v>0</v>
      </c>
      <c r="C13" s="27">
        <f>B13/Total_Contacts</f>
        <v>0</v>
      </c>
      <c r="D13" s="20"/>
      <c r="E13" s="20"/>
      <c r="F13" s="20"/>
      <c r="G13" s="20"/>
      <c r="H13" s="20"/>
      <c r="I13" s="20"/>
      <c r="J13" s="20"/>
      <c r="K13" s="20"/>
      <c r="L13" s="20"/>
      <c r="M13" s="20"/>
      <c r="N13" s="20"/>
      <c r="O13" s="20"/>
      <c r="P13" s="20"/>
      <c r="Q13" s="20"/>
      <c r="R13" s="20"/>
      <c r="S13" s="20"/>
      <c r="T13" s="20"/>
      <c r="U13" s="20"/>
      <c r="V13" s="20"/>
      <c r="W13" s="20"/>
      <c r="X13" s="20"/>
      <c r="Y13" s="20"/>
    </row>
    <row r="14" spans="1:25" x14ac:dyDescent="0.3">
      <c r="A14" s="24" t="s">
        <v>46</v>
      </c>
      <c r="B14" s="26">
        <f>B5-B12-B13</f>
        <v>1</v>
      </c>
      <c r="C14" s="27">
        <f>B14/Total_Contacts</f>
        <v>1</v>
      </c>
      <c r="D14" s="20"/>
      <c r="E14" s="20"/>
      <c r="F14" s="20"/>
      <c r="G14" s="20"/>
      <c r="H14" s="20"/>
      <c r="I14" s="20"/>
      <c r="J14" s="20"/>
      <c r="K14" s="20"/>
      <c r="L14" s="20"/>
      <c r="M14" s="20"/>
      <c r="N14" s="20"/>
      <c r="O14" s="20"/>
      <c r="P14" s="20"/>
      <c r="Q14" s="20"/>
      <c r="R14" s="20"/>
      <c r="S14" s="20"/>
      <c r="T14" s="20"/>
      <c r="U14" s="20"/>
      <c r="V14" s="20"/>
      <c r="W14" s="20"/>
      <c r="X14" s="20"/>
      <c r="Y14" s="20"/>
    </row>
    <row r="15" spans="1:25" ht="36" x14ac:dyDescent="0.35">
      <c r="A15" s="20"/>
      <c r="B15" s="20"/>
      <c r="C15" s="20"/>
      <c r="D15" s="20"/>
      <c r="E15" s="37" t="str">
        <f>"Reason "&amp;B22&amp;" ("&amp;ROUND(C22*100,0)&amp;"%) of Contacts Did Not Receive Medications to Treat AUD or Support Detox"</f>
        <v>Reason 0 (0%) of Contacts Did Not Receive Medications to Treat AUD or Support Detox</v>
      </c>
      <c r="F15" s="28"/>
      <c r="G15" s="28"/>
      <c r="H15" s="28"/>
      <c r="I15" s="28"/>
      <c r="J15" s="20"/>
      <c r="K15" s="37" t="s">
        <v>47</v>
      </c>
      <c r="L15" s="28"/>
      <c r="M15" s="28"/>
      <c r="N15" s="28"/>
      <c r="O15" s="28"/>
      <c r="P15" s="28"/>
      <c r="Q15" s="28"/>
      <c r="R15" s="20"/>
      <c r="S15" s="37" t="s">
        <v>48</v>
      </c>
      <c r="T15" s="28"/>
      <c r="U15" s="28"/>
      <c r="V15" s="28"/>
      <c r="W15" s="28"/>
      <c r="X15" s="28"/>
      <c r="Y15" s="20"/>
    </row>
    <row r="16" spans="1:25" ht="36" x14ac:dyDescent="0.35">
      <c r="A16" s="37" t="s">
        <v>49</v>
      </c>
      <c r="B16" s="29"/>
      <c r="C16" s="29"/>
      <c r="D16" s="20"/>
      <c r="E16" s="20"/>
      <c r="F16" s="20"/>
      <c r="G16" s="20"/>
      <c r="H16" s="20"/>
      <c r="I16" s="20"/>
      <c r="J16" s="20"/>
      <c r="K16" s="20"/>
      <c r="L16" s="20"/>
      <c r="M16" s="20"/>
      <c r="N16" s="20"/>
      <c r="O16" s="20"/>
      <c r="P16" s="20"/>
      <c r="Q16" s="20"/>
      <c r="R16" s="20"/>
      <c r="S16" s="20"/>
      <c r="T16" s="20"/>
      <c r="U16" s="20"/>
      <c r="V16" s="20"/>
      <c r="W16" s="20"/>
      <c r="X16" s="20"/>
      <c r="Y16" s="20"/>
    </row>
    <row r="17" spans="1:25" x14ac:dyDescent="0.3">
      <c r="A17" s="20"/>
      <c r="B17" s="20"/>
      <c r="C17" s="20"/>
      <c r="D17" s="20"/>
      <c r="E17" s="20"/>
      <c r="F17" s="20"/>
      <c r="G17" s="20"/>
      <c r="H17" s="20"/>
      <c r="I17" s="20"/>
      <c r="J17" s="20"/>
      <c r="K17" s="20"/>
      <c r="L17" s="20"/>
      <c r="M17" s="20"/>
      <c r="N17" s="20"/>
      <c r="O17" s="20"/>
      <c r="P17" s="20"/>
      <c r="Q17" s="20"/>
      <c r="R17" s="20"/>
      <c r="S17" s="20"/>
      <c r="T17" s="20"/>
      <c r="U17" s="20"/>
      <c r="V17" s="20"/>
      <c r="W17" s="20"/>
      <c r="X17" s="20"/>
      <c r="Y17" s="20"/>
    </row>
    <row r="18" spans="1:25" x14ac:dyDescent="0.3">
      <c r="A18" s="22"/>
      <c r="B18" s="24" t="s">
        <v>42</v>
      </c>
      <c r="C18" s="24" t="s">
        <v>43</v>
      </c>
      <c r="D18" s="20"/>
      <c r="E18" s="20"/>
      <c r="F18" s="20"/>
      <c r="G18" s="20"/>
      <c r="H18" s="20"/>
      <c r="I18" s="20"/>
      <c r="J18" s="20"/>
      <c r="K18" s="20"/>
      <c r="L18" s="20"/>
      <c r="M18" s="20"/>
      <c r="N18" s="20"/>
      <c r="O18" s="20"/>
      <c r="P18" s="20"/>
      <c r="Q18" s="20"/>
      <c r="R18" s="20"/>
      <c r="S18" s="20"/>
      <c r="T18" s="20"/>
      <c r="U18" s="20"/>
      <c r="V18" s="20"/>
      <c r="W18" s="20"/>
      <c r="X18" s="20"/>
      <c r="Y18" s="20"/>
    </row>
    <row r="19" spans="1:25" x14ac:dyDescent="0.3">
      <c r="A19" s="25" t="s">
        <v>50</v>
      </c>
      <c r="B19" s="35">
        <f>COUNTIF(DataEntry[Were medications to treat AUD or for detox provided?  List medications in the comments],"Yes, meds for detox")</f>
        <v>0</v>
      </c>
      <c r="C19" s="36">
        <f>B19/Total_Contacts</f>
        <v>0</v>
      </c>
      <c r="D19" s="20"/>
      <c r="E19" s="20"/>
      <c r="F19" s="20"/>
      <c r="G19" s="20"/>
      <c r="H19" s="20"/>
      <c r="I19" s="20"/>
      <c r="J19" s="20"/>
      <c r="K19" s="20"/>
      <c r="L19" s="20"/>
      <c r="M19" s="20"/>
      <c r="N19" s="20"/>
      <c r="O19" s="20"/>
      <c r="P19" s="20"/>
      <c r="Q19" s="20"/>
      <c r="R19" s="20"/>
      <c r="S19" s="20"/>
      <c r="T19" s="20"/>
      <c r="U19" s="20"/>
      <c r="V19" s="20"/>
      <c r="W19" s="20"/>
      <c r="X19" s="20"/>
      <c r="Y19" s="20"/>
    </row>
    <row r="20" spans="1:25" ht="18.600000000000001" customHeight="1" x14ac:dyDescent="0.3">
      <c r="A20" s="24" t="s">
        <v>51</v>
      </c>
      <c r="B20" s="26">
        <f>COUNTIF(DataEntry[Were medications to treat AUD or for detox provided?  List medications in the comments],"Yes, to treat AUD")</f>
        <v>0</v>
      </c>
      <c r="C20" s="36">
        <f>B20/Total_Contacts</f>
        <v>0</v>
      </c>
      <c r="D20" s="20"/>
      <c r="E20" s="20"/>
      <c r="F20" s="20"/>
      <c r="G20" s="20"/>
      <c r="H20" s="20"/>
      <c r="I20" s="20"/>
      <c r="J20" s="20"/>
      <c r="K20" s="20"/>
      <c r="L20" s="20"/>
      <c r="M20" s="20"/>
      <c r="N20" s="20"/>
      <c r="O20" s="20"/>
      <c r="P20" s="20"/>
      <c r="Q20" s="20"/>
      <c r="R20" s="20"/>
      <c r="S20" s="20"/>
      <c r="T20" s="20"/>
      <c r="U20" s="20"/>
      <c r="V20" s="20"/>
      <c r="W20" s="20"/>
      <c r="X20" s="20"/>
      <c r="Y20" s="20"/>
    </row>
    <row r="21" spans="1:25" ht="20.399999999999999" customHeight="1" x14ac:dyDescent="0.3">
      <c r="A21" s="24" t="s">
        <v>52</v>
      </c>
      <c r="B21" s="26">
        <f>COUNTIF(DataEntry[Were medications to treat AUD or for detox provided?  List medications in the comments],"Yes, meds for AUD and detox")</f>
        <v>0</v>
      </c>
      <c r="C21" s="36">
        <f>B21/Total_Contacts</f>
        <v>0</v>
      </c>
      <c r="D21" s="20"/>
      <c r="E21" s="20"/>
      <c r="F21" s="20"/>
      <c r="G21" s="20"/>
      <c r="H21" s="20"/>
      <c r="I21" s="20"/>
      <c r="J21" s="20"/>
      <c r="K21" s="20"/>
      <c r="L21" s="20"/>
      <c r="M21" s="20"/>
      <c r="N21" s="20"/>
      <c r="O21" s="20"/>
      <c r="P21" s="20"/>
      <c r="Q21" s="20"/>
      <c r="R21" s="20"/>
      <c r="S21" s="20"/>
      <c r="T21" s="20"/>
      <c r="U21" s="20"/>
      <c r="V21" s="20"/>
      <c r="W21" s="20"/>
      <c r="X21" s="20"/>
      <c r="Y21" s="20"/>
    </row>
    <row r="22" spans="1:25" ht="28.8" x14ac:dyDescent="0.3">
      <c r="A22" s="25" t="s">
        <v>53</v>
      </c>
      <c r="B22" s="35">
        <f>COUNTIF(DataEntry[Were medications to treat AUD or for detox provided?  List medications in the comments],"No")</f>
        <v>0</v>
      </c>
      <c r="C22" s="36">
        <f>B22/Total_Contacts</f>
        <v>0</v>
      </c>
      <c r="D22" s="20"/>
      <c r="E22" s="20"/>
      <c r="F22" s="20"/>
      <c r="G22" s="20"/>
      <c r="H22" s="20"/>
      <c r="I22" s="20"/>
      <c r="J22" s="20"/>
      <c r="K22" s="20"/>
      <c r="L22" s="20"/>
      <c r="M22" s="20"/>
      <c r="N22" s="20"/>
      <c r="O22" s="20"/>
      <c r="P22" s="20"/>
      <c r="Q22" s="20"/>
      <c r="R22" s="20"/>
      <c r="S22" s="20"/>
      <c r="T22" s="20"/>
      <c r="U22" s="20"/>
      <c r="V22" s="20"/>
      <c r="W22" s="20"/>
      <c r="X22" s="20"/>
      <c r="Y22" s="20"/>
    </row>
    <row r="23" spans="1:25" x14ac:dyDescent="0.3">
      <c r="A23" s="25" t="s">
        <v>54</v>
      </c>
      <c r="B23" s="35">
        <f>B5-B19-B20-B21-B22</f>
        <v>1</v>
      </c>
      <c r="C23" s="36">
        <f>B23/Total_Contacts</f>
        <v>1</v>
      </c>
      <c r="D23" s="20"/>
      <c r="E23" s="20"/>
      <c r="F23" s="20"/>
      <c r="G23" s="20"/>
      <c r="H23" s="20"/>
      <c r="I23" s="20"/>
      <c r="J23" s="20"/>
      <c r="K23" s="20"/>
      <c r="L23" s="20"/>
      <c r="M23" s="20"/>
      <c r="N23" s="20"/>
      <c r="O23" s="20"/>
      <c r="P23" s="20"/>
      <c r="Q23" s="20"/>
      <c r="R23" s="20"/>
      <c r="S23" s="20"/>
      <c r="T23" s="20"/>
      <c r="U23" s="20"/>
      <c r="V23" s="20"/>
      <c r="W23" s="20"/>
      <c r="X23" s="20"/>
      <c r="Y23" s="20"/>
    </row>
    <row r="24" spans="1:25" x14ac:dyDescent="0.3">
      <c r="A24" s="20"/>
      <c r="B24" s="20"/>
      <c r="C24" s="20"/>
      <c r="D24" s="20"/>
      <c r="E24" s="20"/>
      <c r="F24" s="20"/>
      <c r="G24" s="20"/>
      <c r="H24" s="20"/>
      <c r="I24" s="20"/>
      <c r="J24" s="20"/>
      <c r="K24" s="20"/>
      <c r="L24" s="20"/>
      <c r="M24" s="20"/>
      <c r="N24" s="20"/>
      <c r="O24" s="20"/>
      <c r="P24" s="20"/>
      <c r="Q24" s="20"/>
      <c r="R24" s="20"/>
      <c r="S24" s="20"/>
      <c r="T24" s="20"/>
      <c r="U24" s="20"/>
      <c r="V24" s="20"/>
      <c r="W24" s="20"/>
      <c r="X24" s="20"/>
      <c r="Y24" s="20"/>
    </row>
    <row r="25" spans="1:25" ht="28.8" x14ac:dyDescent="0.3">
      <c r="A25" s="20"/>
      <c r="B25" s="20"/>
      <c r="C25" s="20"/>
      <c r="D25" s="20"/>
      <c r="E25" s="39" t="s">
        <v>55</v>
      </c>
      <c r="F25" s="28"/>
      <c r="G25" s="20"/>
      <c r="H25" s="39" t="s">
        <v>56</v>
      </c>
      <c r="I25" s="28"/>
      <c r="J25" s="28"/>
      <c r="K25" s="28"/>
      <c r="L25" s="28"/>
      <c r="M25" s="20"/>
      <c r="N25" s="39" t="s">
        <v>57</v>
      </c>
      <c r="O25" s="28"/>
      <c r="P25" s="28"/>
      <c r="Q25" s="28"/>
      <c r="R25" s="28"/>
      <c r="S25" s="20"/>
      <c r="T25" s="20"/>
      <c r="U25" s="20"/>
      <c r="V25" s="20"/>
      <c r="W25" s="20"/>
      <c r="X25" s="20"/>
      <c r="Y25" s="20"/>
    </row>
    <row r="26" spans="1:25" x14ac:dyDescent="0.3">
      <c r="A26" s="20" t="s">
        <v>58</v>
      </c>
      <c r="B26" s="20"/>
      <c r="C26" s="20"/>
      <c r="D26" s="20"/>
      <c r="E26" s="20"/>
      <c r="F26" s="20"/>
      <c r="G26" s="20"/>
      <c r="H26" s="20"/>
      <c r="I26" s="20"/>
      <c r="J26" s="20"/>
      <c r="K26" s="20"/>
      <c r="L26" s="20"/>
      <c r="M26" s="20"/>
      <c r="N26" s="20"/>
      <c r="O26" s="20"/>
      <c r="P26" s="20"/>
      <c r="Q26" s="20"/>
      <c r="R26" s="20"/>
      <c r="S26" s="20"/>
      <c r="T26" s="20"/>
      <c r="U26" s="20"/>
      <c r="V26" s="20"/>
      <c r="W26" s="20"/>
      <c r="X26" s="20"/>
      <c r="Y26" s="20"/>
    </row>
    <row r="27" spans="1:25" x14ac:dyDescent="0.3">
      <c r="A27" s="20" t="s">
        <v>59</v>
      </c>
      <c r="B27" s="20"/>
      <c r="C27" s="20"/>
      <c r="D27" s="20"/>
      <c r="E27" s="24" t="s">
        <v>60</v>
      </c>
      <c r="F27" s="41" t="s">
        <v>61</v>
      </c>
      <c r="G27" s="20"/>
      <c r="H27" s="24" t="s">
        <v>15</v>
      </c>
      <c r="I27" s="41" t="s">
        <v>62</v>
      </c>
      <c r="J27" s="41" t="s">
        <v>63</v>
      </c>
      <c r="K27" s="41" t="s">
        <v>64</v>
      </c>
      <c r="L27" s="41" t="s">
        <v>65</v>
      </c>
      <c r="M27" s="20"/>
      <c r="N27" s="24" t="s">
        <v>13</v>
      </c>
      <c r="O27" s="41" t="s">
        <v>62</v>
      </c>
      <c r="P27" s="41" t="s">
        <v>63</v>
      </c>
      <c r="Q27" s="41" t="s">
        <v>64</v>
      </c>
      <c r="R27" s="41" t="s">
        <v>65</v>
      </c>
      <c r="S27" s="20"/>
      <c r="T27" s="20"/>
      <c r="U27" s="20"/>
      <c r="V27" s="20"/>
      <c r="W27" s="20"/>
      <c r="X27" s="20"/>
      <c r="Y27" s="20"/>
    </row>
    <row r="28" spans="1:25" hidden="1" x14ac:dyDescent="0.3">
      <c r="A28" s="20"/>
      <c r="B28" s="20"/>
      <c r="C28" s="20"/>
      <c r="D28" s="20"/>
      <c r="E28" s="20" t="s">
        <v>17</v>
      </c>
      <c r="F28" s="26" t="s" vm="1">
        <v>66</v>
      </c>
      <c r="G28" s="20"/>
      <c r="H28" s="24"/>
      <c r="I28" s="41"/>
      <c r="J28" s="26"/>
      <c r="K28" s="26"/>
      <c r="L28" s="26"/>
      <c r="M28" s="20"/>
      <c r="N28" s="20"/>
      <c r="O28" s="26"/>
      <c r="P28" s="26"/>
      <c r="Q28" s="26"/>
      <c r="R28" s="26"/>
      <c r="S28" s="20"/>
      <c r="T28" s="20"/>
      <c r="U28" s="20"/>
      <c r="V28" s="20"/>
      <c r="W28" s="20"/>
      <c r="X28" s="20"/>
      <c r="Y28" s="20"/>
    </row>
    <row r="29" spans="1:25" hidden="1" x14ac:dyDescent="0.3">
      <c r="A29" s="20"/>
      <c r="B29" s="20"/>
      <c r="C29" s="20"/>
      <c r="D29" s="20"/>
      <c r="E29" s="20"/>
      <c r="F29" s="26"/>
      <c r="G29" s="20"/>
      <c r="H29" s="12" t="s">
        <v>67</v>
      </c>
      <c r="I29" s="56" t="s">
        <v>17</v>
      </c>
      <c r="J29" s="26"/>
      <c r="K29" s="86"/>
      <c r="L29" s="86"/>
      <c r="M29" s="20"/>
      <c r="N29" s="20" t="s">
        <v>67</v>
      </c>
      <c r="O29" s="56" t="s">
        <v>17</v>
      </c>
      <c r="P29" s="4"/>
      <c r="Q29" s="4"/>
      <c r="R29" s="4"/>
      <c r="S29" s="20"/>
      <c r="T29" s="20"/>
      <c r="U29" s="20"/>
      <c r="V29" s="20"/>
      <c r="W29" s="20"/>
      <c r="X29" s="20"/>
      <c r="Y29" s="20"/>
    </row>
    <row r="30" spans="1:25" ht="28.8" hidden="1" x14ac:dyDescent="0.3">
      <c r="A30" s="20"/>
      <c r="B30" s="20"/>
      <c r="C30" s="20"/>
      <c r="D30" s="20"/>
      <c r="E30" s="20"/>
      <c r="F30" s="40" t="s">
        <v>67</v>
      </c>
      <c r="G30" s="20"/>
      <c r="H30" s="20" t="s">
        <v>28</v>
      </c>
      <c r="I30" s="4" t="s">
        <v>68</v>
      </c>
      <c r="J30" s="40" t="s">
        <v>63</v>
      </c>
      <c r="K30" s="40" t="s">
        <v>64</v>
      </c>
      <c r="L30" s="40" t="s">
        <v>65</v>
      </c>
      <c r="M30" s="20"/>
      <c r="N30" s="12" t="s">
        <v>30</v>
      </c>
      <c r="O30" s="4" t="s">
        <v>68</v>
      </c>
      <c r="P30" s="4" t="s">
        <v>63</v>
      </c>
      <c r="Q30" s="4" t="s">
        <v>64</v>
      </c>
      <c r="R30" s="4" t="s">
        <v>65</v>
      </c>
      <c r="S30" s="20"/>
      <c r="T30" s="20"/>
      <c r="U30" s="20"/>
      <c r="V30" s="20"/>
      <c r="W30" s="20"/>
      <c r="X30" s="20"/>
      <c r="Y30" s="20"/>
    </row>
    <row r="31" spans="1:25" x14ac:dyDescent="0.3">
      <c r="A31" s="20"/>
      <c r="B31" s="20"/>
      <c r="C31" s="20"/>
      <c r="D31" s="20"/>
      <c r="E31" s="20" t="s">
        <v>69</v>
      </c>
      <c r="F31" s="85">
        <v>2</v>
      </c>
      <c r="G31" s="20"/>
      <c r="H31" s="20" t="s">
        <v>70</v>
      </c>
      <c r="I31" s="85">
        <v>1</v>
      </c>
      <c r="J31" s="84">
        <v>1</v>
      </c>
      <c r="K31" s="84">
        <v>2</v>
      </c>
      <c r="L31" s="84">
        <v>4</v>
      </c>
      <c r="M31" s="20"/>
      <c r="N31" s="20" t="s">
        <v>71</v>
      </c>
      <c r="O31" s="85">
        <v>1</v>
      </c>
      <c r="P31" s="85">
        <v>2</v>
      </c>
      <c r="Q31" s="85">
        <v>1</v>
      </c>
      <c r="R31" s="85">
        <v>4</v>
      </c>
      <c r="S31" s="20"/>
      <c r="T31" s="20"/>
      <c r="U31" s="20"/>
      <c r="V31" s="20"/>
      <c r="W31" s="20"/>
      <c r="X31" s="20"/>
      <c r="Y31" s="20"/>
    </row>
    <row r="32" spans="1:25" x14ac:dyDescent="0.3">
      <c r="A32" s="20"/>
      <c r="B32" s="20"/>
      <c r="C32" s="20"/>
      <c r="D32" s="20"/>
      <c r="E32" s="20" t="s">
        <v>72</v>
      </c>
      <c r="F32" s="85">
        <v>3</v>
      </c>
      <c r="G32" s="20"/>
      <c r="H32" s="20" t="s">
        <v>73</v>
      </c>
      <c r="I32" s="85"/>
      <c r="J32" s="84">
        <v>4</v>
      </c>
      <c r="K32" s="84">
        <v>3</v>
      </c>
      <c r="L32" s="84">
        <v>7</v>
      </c>
      <c r="M32" s="20"/>
      <c r="N32" s="20" t="s">
        <v>74</v>
      </c>
      <c r="O32" s="85">
        <v>1</v>
      </c>
      <c r="P32" s="85"/>
      <c r="Q32" s="85">
        <v>2</v>
      </c>
      <c r="R32" s="85">
        <v>3</v>
      </c>
      <c r="S32" s="20"/>
      <c r="T32" s="20"/>
      <c r="U32" s="20"/>
      <c r="V32" s="20"/>
      <c r="W32" s="20"/>
      <c r="X32" s="20"/>
      <c r="Y32" s="20"/>
    </row>
    <row r="33" spans="1:25" x14ac:dyDescent="0.3">
      <c r="A33" s="20"/>
      <c r="B33" s="20"/>
      <c r="C33" s="20"/>
      <c r="D33" s="20"/>
      <c r="E33" s="20" t="s">
        <v>75</v>
      </c>
      <c r="F33" s="85">
        <v>1</v>
      </c>
      <c r="G33" s="20"/>
      <c r="H33" s="20" t="s">
        <v>76</v>
      </c>
      <c r="I33" s="85"/>
      <c r="J33" s="84"/>
      <c r="K33" s="84">
        <v>2</v>
      </c>
      <c r="L33" s="84">
        <v>2</v>
      </c>
      <c r="M33" s="20"/>
      <c r="N33" s="20" t="s">
        <v>77</v>
      </c>
      <c r="O33" s="85">
        <v>1</v>
      </c>
      <c r="P33" s="85"/>
      <c r="Q33" s="85">
        <v>1</v>
      </c>
      <c r="R33" s="85">
        <v>2</v>
      </c>
      <c r="S33" s="20"/>
      <c r="T33" s="20"/>
      <c r="U33" s="20"/>
      <c r="V33" s="20"/>
      <c r="W33" s="20"/>
      <c r="X33" s="20"/>
      <c r="Y33" s="20"/>
    </row>
    <row r="34" spans="1:25" x14ac:dyDescent="0.3">
      <c r="A34" s="20"/>
      <c r="B34" s="20"/>
      <c r="C34" s="20"/>
      <c r="D34" s="20"/>
      <c r="E34" s="20" t="s">
        <v>78</v>
      </c>
      <c r="F34" s="85">
        <v>1</v>
      </c>
      <c r="G34" s="20"/>
      <c r="H34" s="20" t="s">
        <v>79</v>
      </c>
      <c r="I34" s="85"/>
      <c r="J34" s="84"/>
      <c r="K34" s="84">
        <v>1</v>
      </c>
      <c r="L34" s="84">
        <v>1</v>
      </c>
      <c r="M34" s="20"/>
      <c r="N34" s="20" t="s">
        <v>80</v>
      </c>
      <c r="O34" s="85"/>
      <c r="P34" s="85">
        <v>1</v>
      </c>
      <c r="Q34" s="85"/>
      <c r="R34" s="85">
        <v>1</v>
      </c>
      <c r="S34" s="20"/>
      <c r="T34" s="20"/>
      <c r="U34" s="20"/>
      <c r="V34" s="20"/>
      <c r="W34" s="20"/>
      <c r="X34" s="20"/>
      <c r="Y34" s="20"/>
    </row>
    <row r="35" spans="1:25" x14ac:dyDescent="0.3">
      <c r="A35" s="20"/>
      <c r="B35" s="20"/>
      <c r="C35" s="20"/>
      <c r="D35" s="20"/>
      <c r="E35" s="20" t="s">
        <v>81</v>
      </c>
      <c r="F35" s="85">
        <v>1</v>
      </c>
      <c r="G35" s="20"/>
      <c r="H35" s="20" t="s">
        <v>72</v>
      </c>
      <c r="I35" s="85">
        <v>2</v>
      </c>
      <c r="J35" s="84"/>
      <c r="K35" s="84"/>
      <c r="L35" s="84">
        <v>2</v>
      </c>
      <c r="M35" s="20"/>
      <c r="N35" s="20" t="s">
        <v>82</v>
      </c>
      <c r="O35" s="85"/>
      <c r="P35" s="85"/>
      <c r="Q35" s="85">
        <v>1</v>
      </c>
      <c r="R35" s="85">
        <v>1</v>
      </c>
      <c r="S35" s="20"/>
      <c r="T35" s="20"/>
      <c r="U35" s="20"/>
      <c r="V35" s="20"/>
      <c r="W35" s="20"/>
      <c r="X35" s="20"/>
      <c r="Y35" s="20"/>
    </row>
    <row r="36" spans="1:25" x14ac:dyDescent="0.3">
      <c r="A36" s="20"/>
      <c r="B36" s="20"/>
      <c r="C36" s="20"/>
      <c r="D36" s="20"/>
      <c r="E36" s="20" t="s">
        <v>83</v>
      </c>
      <c r="F36" s="85">
        <v>5</v>
      </c>
      <c r="G36" s="20"/>
      <c r="H36" s="20" t="s">
        <v>84</v>
      </c>
      <c r="I36" s="85">
        <v>1</v>
      </c>
      <c r="J36" s="84"/>
      <c r="K36" s="84"/>
      <c r="L36" s="84">
        <v>1</v>
      </c>
      <c r="M36" s="20"/>
      <c r="N36" s="20" t="s">
        <v>85</v>
      </c>
      <c r="O36" s="85">
        <v>1</v>
      </c>
      <c r="P36" s="85">
        <v>1</v>
      </c>
      <c r="Q36" s="85">
        <v>2</v>
      </c>
      <c r="R36" s="85">
        <v>4</v>
      </c>
      <c r="S36" s="20"/>
      <c r="T36" s="20"/>
      <c r="U36" s="20"/>
      <c r="V36" s="20"/>
      <c r="W36" s="20"/>
      <c r="X36" s="20"/>
      <c r="Y36" s="20"/>
    </row>
    <row r="37" spans="1:25" x14ac:dyDescent="0.3">
      <c r="A37" s="20"/>
      <c r="B37" s="20"/>
      <c r="C37" s="20"/>
      <c r="D37" s="20"/>
      <c r="E37" s="20" t="s">
        <v>86</v>
      </c>
      <c r="F37" s="85">
        <v>1</v>
      </c>
      <c r="G37" s="20"/>
      <c r="H37" s="20" t="s">
        <v>65</v>
      </c>
      <c r="I37" s="85">
        <v>4</v>
      </c>
      <c r="J37" s="84">
        <v>5</v>
      </c>
      <c r="K37" s="84">
        <v>8</v>
      </c>
      <c r="L37" s="84">
        <v>17</v>
      </c>
      <c r="M37" s="20"/>
      <c r="N37" s="20" t="s">
        <v>87</v>
      </c>
      <c r="O37" s="85"/>
      <c r="P37" s="85">
        <v>1</v>
      </c>
      <c r="Q37" s="85">
        <v>1</v>
      </c>
      <c r="R37" s="85">
        <v>2</v>
      </c>
      <c r="S37" s="20"/>
      <c r="T37" s="20"/>
      <c r="U37" s="20"/>
      <c r="V37" s="20"/>
      <c r="W37" s="20"/>
      <c r="X37" s="20"/>
      <c r="Y37" s="20"/>
    </row>
    <row r="38" spans="1:25" x14ac:dyDescent="0.3">
      <c r="A38" s="20"/>
      <c r="B38" s="20"/>
      <c r="C38" s="20"/>
      <c r="D38" s="20"/>
      <c r="E38" s="20" t="s">
        <v>88</v>
      </c>
      <c r="F38" s="85">
        <v>1</v>
      </c>
      <c r="G38" s="20"/>
      <c r="H38" s="20"/>
      <c r="I38" s="20"/>
      <c r="J38" s="20"/>
      <c r="K38" s="20"/>
      <c r="L38" s="20"/>
      <c r="M38" s="20"/>
      <c r="N38" s="20" t="s">
        <v>65</v>
      </c>
      <c r="O38" s="85">
        <v>4</v>
      </c>
      <c r="P38" s="85">
        <v>5</v>
      </c>
      <c r="Q38" s="85">
        <v>8</v>
      </c>
      <c r="R38" s="85">
        <v>17</v>
      </c>
      <c r="S38" s="20"/>
      <c r="T38" s="20"/>
      <c r="U38" s="20"/>
      <c r="V38" s="20"/>
      <c r="W38" s="20"/>
      <c r="X38" s="20"/>
      <c r="Y38" s="20"/>
    </row>
    <row r="39" spans="1:25" x14ac:dyDescent="0.3">
      <c r="A39" s="20"/>
      <c r="B39" s="20"/>
      <c r="C39" s="20"/>
      <c r="D39" s="20"/>
      <c r="E39" s="20" t="s">
        <v>89</v>
      </c>
      <c r="F39" s="85">
        <v>2</v>
      </c>
      <c r="G39" s="20"/>
      <c r="H39" s="20"/>
      <c r="I39" s="20"/>
      <c r="J39" s="20"/>
      <c r="K39" s="20"/>
      <c r="L39" s="20"/>
      <c r="M39" s="20"/>
      <c r="N39" s="20"/>
      <c r="O39" s="20"/>
      <c r="P39" s="20"/>
      <c r="Q39" s="20"/>
      <c r="R39" s="20"/>
      <c r="S39" s="20"/>
      <c r="T39" s="20"/>
      <c r="U39" s="26"/>
      <c r="V39" s="26"/>
      <c r="W39" s="26"/>
      <c r="X39" s="26"/>
      <c r="Y39" s="20"/>
    </row>
    <row r="40" spans="1:25" x14ac:dyDescent="0.3">
      <c r="A40" s="20"/>
      <c r="B40" s="20"/>
      <c r="C40" s="20"/>
      <c r="D40" s="20"/>
      <c r="E40" s="20" t="s">
        <v>90</v>
      </c>
      <c r="F40" s="85">
        <v>17</v>
      </c>
      <c r="G40" s="20"/>
      <c r="H40" s="20"/>
      <c r="I40" s="20"/>
      <c r="J40" s="20"/>
      <c r="K40" s="20"/>
      <c r="L40" s="20"/>
      <c r="M40" s="20"/>
      <c r="N40" s="20"/>
      <c r="O40" s="20"/>
      <c r="P40" s="20"/>
      <c r="Q40" s="20"/>
      <c r="R40" s="20"/>
      <c r="S40" s="20"/>
      <c r="T40" s="20"/>
      <c r="U40" s="20"/>
      <c r="V40" s="20"/>
      <c r="W40" s="20"/>
      <c r="X40" s="20"/>
      <c r="Y40" s="20"/>
    </row>
    <row r="41" spans="1:25" x14ac:dyDescent="0.3">
      <c r="A41" s="20"/>
      <c r="B41" s="20"/>
      <c r="C41" s="20"/>
      <c r="D41" s="20"/>
      <c r="E41" s="20"/>
      <c r="F41" s="20"/>
      <c r="G41" s="20"/>
      <c r="H41" s="20"/>
      <c r="I41" s="20"/>
      <c r="J41" s="20"/>
      <c r="K41" s="20"/>
      <c r="L41" s="20"/>
      <c r="M41" s="20"/>
      <c r="N41" s="20"/>
      <c r="O41" s="20"/>
      <c r="P41" s="20"/>
      <c r="Q41" s="20"/>
      <c r="R41" s="20"/>
      <c r="S41" s="20"/>
      <c r="T41" s="20"/>
      <c r="U41" s="20"/>
      <c r="V41" s="20"/>
      <c r="W41" s="20"/>
      <c r="X41" s="20"/>
      <c r="Y41" s="20"/>
    </row>
    <row r="42" spans="1:25" x14ac:dyDescent="0.3">
      <c r="A42" s="20"/>
      <c r="B42" s="20"/>
      <c r="C42" s="20"/>
      <c r="D42" s="20"/>
      <c r="E42" s="20"/>
      <c r="F42" s="20"/>
      <c r="G42" s="20"/>
      <c r="H42" s="20"/>
      <c r="I42" s="20"/>
      <c r="J42" s="20"/>
      <c r="K42" s="20"/>
      <c r="L42" s="20"/>
      <c r="M42" s="20"/>
      <c r="N42" s="20"/>
      <c r="O42" s="20"/>
      <c r="P42" s="20"/>
      <c r="Q42" s="20"/>
      <c r="R42" s="20"/>
      <c r="S42" s="20"/>
      <c r="T42" s="20"/>
      <c r="U42" s="20"/>
      <c r="V42" s="20"/>
      <c r="W42" s="20"/>
      <c r="X42" s="20"/>
      <c r="Y42" s="20"/>
    </row>
    <row r="44" spans="1:25" x14ac:dyDescent="0.3">
      <c r="H44" s="38"/>
    </row>
  </sheetData>
  <pageMargins left="0.7" right="0.7" top="0.75" bottom="0.75" header="0.3" footer="0.3"/>
  <pageSetup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Button 1">
              <controlPr defaultSize="0" print="0" autoFill="0" autoPict="0" macro="[0]!RefreshAll">
                <anchor moveWithCells="1" sizeWithCells="1">
                  <from>
                    <xdr:col>0</xdr:col>
                    <xdr:colOff>464820</xdr:colOff>
                    <xdr:row>1</xdr:row>
                    <xdr:rowOff>60960</xdr:rowOff>
                  </from>
                  <to>
                    <xdr:col>2</xdr:col>
                    <xdr:colOff>182880</xdr:colOff>
                    <xdr:row>2</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9FED-AC30-472D-AA0A-017B9C7959AC}">
  <sheetPr codeName="Sheet6"/>
  <dimension ref="A3:E140"/>
  <sheetViews>
    <sheetView workbookViewId="0">
      <selection activeCell="A23" sqref="A21:A24"/>
    </sheetView>
  </sheetViews>
  <sheetFormatPr defaultRowHeight="14.4" x14ac:dyDescent="0.3"/>
  <cols>
    <col min="1" max="1" width="22.44140625" customWidth="1"/>
  </cols>
  <sheetData>
    <row r="3" spans="1:3" x14ac:dyDescent="0.3">
      <c r="A3" s="12" t="s">
        <v>91</v>
      </c>
      <c r="B3" s="12" t="s">
        <v>17</v>
      </c>
    </row>
    <row r="4" spans="1:3" x14ac:dyDescent="0.3">
      <c r="A4" s="12" t="s">
        <v>25</v>
      </c>
      <c r="B4" t="s">
        <v>64</v>
      </c>
      <c r="C4" t="s">
        <v>90</v>
      </c>
    </row>
    <row r="5" spans="1:3" x14ac:dyDescent="0.3">
      <c r="A5" t="s">
        <v>92</v>
      </c>
      <c r="B5" s="8">
        <v>5</v>
      </c>
      <c r="C5" s="8">
        <v>5</v>
      </c>
    </row>
    <row r="6" spans="1:3" x14ac:dyDescent="0.3">
      <c r="A6" t="s">
        <v>93</v>
      </c>
      <c r="B6" s="8">
        <v>3</v>
      </c>
      <c r="C6" s="8">
        <v>3</v>
      </c>
    </row>
    <row r="7" spans="1:3" x14ac:dyDescent="0.3">
      <c r="A7" t="s">
        <v>90</v>
      </c>
      <c r="B7" s="8">
        <v>8</v>
      </c>
      <c r="C7" s="8">
        <v>8</v>
      </c>
    </row>
    <row r="19" spans="1:3" x14ac:dyDescent="0.3">
      <c r="A19" s="12" t="s">
        <v>91</v>
      </c>
      <c r="B19" s="12" t="s">
        <v>17</v>
      </c>
    </row>
    <row r="20" spans="1:3" x14ac:dyDescent="0.3">
      <c r="A20" s="12" t="s">
        <v>26</v>
      </c>
      <c r="B20" t="s">
        <v>63</v>
      </c>
      <c r="C20" t="s">
        <v>90</v>
      </c>
    </row>
    <row r="21" spans="1:3" x14ac:dyDescent="0.3">
      <c r="A21" t="s">
        <v>94</v>
      </c>
      <c r="B21" s="8">
        <v>1</v>
      </c>
      <c r="C21" s="8">
        <v>1</v>
      </c>
    </row>
    <row r="22" spans="1:3" x14ac:dyDescent="0.3">
      <c r="A22" t="s">
        <v>95</v>
      </c>
      <c r="B22" s="8">
        <v>2</v>
      </c>
      <c r="C22" s="8">
        <v>2</v>
      </c>
    </row>
    <row r="23" spans="1:3" x14ac:dyDescent="0.3">
      <c r="A23" t="s">
        <v>96</v>
      </c>
      <c r="B23" s="8">
        <v>1</v>
      </c>
      <c r="C23" s="8">
        <v>1</v>
      </c>
    </row>
    <row r="24" spans="1:3" x14ac:dyDescent="0.3">
      <c r="A24" t="s">
        <v>72</v>
      </c>
      <c r="B24" s="8">
        <v>1</v>
      </c>
      <c r="C24" s="8">
        <v>1</v>
      </c>
    </row>
    <row r="25" spans="1:3" x14ac:dyDescent="0.3">
      <c r="A25" t="s">
        <v>90</v>
      </c>
      <c r="B25" s="8">
        <v>5</v>
      </c>
      <c r="C25" s="8">
        <v>5</v>
      </c>
    </row>
    <row r="35" spans="1:3" x14ac:dyDescent="0.3">
      <c r="A35" s="12" t="s">
        <v>91</v>
      </c>
      <c r="B35" s="12" t="s">
        <v>31</v>
      </c>
    </row>
    <row r="36" spans="1:3" x14ac:dyDescent="0.3">
      <c r="A36" s="12" t="s">
        <v>32</v>
      </c>
      <c r="B36" t="s">
        <v>63</v>
      </c>
      <c r="C36" t="s">
        <v>90</v>
      </c>
    </row>
    <row r="37" spans="1:3" x14ac:dyDescent="0.3">
      <c r="A37" t="s">
        <v>72</v>
      </c>
      <c r="B37" s="8">
        <v>2</v>
      </c>
      <c r="C37" s="8">
        <v>2</v>
      </c>
    </row>
    <row r="38" spans="1:3" x14ac:dyDescent="0.3">
      <c r="A38" t="s">
        <v>97</v>
      </c>
      <c r="B38" s="8">
        <v>1</v>
      </c>
      <c r="C38" s="8">
        <v>1</v>
      </c>
    </row>
    <row r="39" spans="1:3" x14ac:dyDescent="0.3">
      <c r="A39" t="s">
        <v>95</v>
      </c>
      <c r="B39" s="8">
        <v>1</v>
      </c>
      <c r="C39" s="8">
        <v>1</v>
      </c>
    </row>
    <row r="40" spans="1:3" x14ac:dyDescent="0.3">
      <c r="A40" t="s">
        <v>90</v>
      </c>
      <c r="B40" s="8">
        <v>4</v>
      </c>
      <c r="C40" s="8">
        <v>4</v>
      </c>
    </row>
    <row r="52" spans="1:3" x14ac:dyDescent="0.3">
      <c r="A52" s="12" t="s">
        <v>98</v>
      </c>
      <c r="B52" s="12" t="s">
        <v>99</v>
      </c>
      <c r="C52" t="s">
        <v>42</v>
      </c>
    </row>
    <row r="53" spans="1:3" x14ac:dyDescent="0.3">
      <c r="A53" t="s">
        <v>100</v>
      </c>
      <c r="B53" t="s">
        <v>101</v>
      </c>
      <c r="C53" s="8">
        <v>5</v>
      </c>
    </row>
    <row r="54" spans="1:3" x14ac:dyDescent="0.3">
      <c r="A54" t="s">
        <v>100</v>
      </c>
      <c r="B54" t="s">
        <v>102</v>
      </c>
      <c r="C54" s="8">
        <v>8</v>
      </c>
    </row>
    <row r="55" spans="1:3" x14ac:dyDescent="0.3">
      <c r="A55" t="s">
        <v>100</v>
      </c>
      <c r="B55" t="s">
        <v>103</v>
      </c>
      <c r="C55" s="8">
        <v>4</v>
      </c>
    </row>
    <row r="56" spans="1:3" x14ac:dyDescent="0.3">
      <c r="A56" t="s">
        <v>90</v>
      </c>
      <c r="C56" s="8">
        <v>17</v>
      </c>
    </row>
    <row r="67" spans="1:5" x14ac:dyDescent="0.3">
      <c r="A67" s="12" t="s">
        <v>42</v>
      </c>
      <c r="C67" s="12" t="s">
        <v>36</v>
      </c>
    </row>
    <row r="68" spans="1:5" x14ac:dyDescent="0.3">
      <c r="A68" s="12" t="s">
        <v>98</v>
      </c>
      <c r="B68" s="12" t="s">
        <v>104</v>
      </c>
      <c r="C68" t="s">
        <v>105</v>
      </c>
      <c r="D68" t="s">
        <v>106</v>
      </c>
      <c r="E68" t="s">
        <v>90</v>
      </c>
    </row>
    <row r="69" spans="1:5" x14ac:dyDescent="0.3">
      <c r="A69" t="s">
        <v>100</v>
      </c>
      <c r="B69" t="s">
        <v>107</v>
      </c>
      <c r="C69" s="82">
        <v>0.41176470588235292</v>
      </c>
      <c r="D69" s="82">
        <v>0.58823529411764708</v>
      </c>
      <c r="E69" s="82">
        <v>1</v>
      </c>
    </row>
    <row r="70" spans="1:5" x14ac:dyDescent="0.3">
      <c r="A70" t="s">
        <v>90</v>
      </c>
      <c r="C70" s="82">
        <v>0.41176470588235292</v>
      </c>
      <c r="D70" s="82">
        <v>0.58823529411764708</v>
      </c>
      <c r="E70" s="82">
        <v>1</v>
      </c>
    </row>
    <row r="76" spans="1:5" x14ac:dyDescent="0.3">
      <c r="A76" s="12" t="s">
        <v>42</v>
      </c>
      <c r="C76" s="12" t="s">
        <v>36</v>
      </c>
    </row>
    <row r="77" spans="1:5" x14ac:dyDescent="0.3">
      <c r="A77" s="12" t="s">
        <v>98</v>
      </c>
      <c r="B77" s="12" t="s">
        <v>99</v>
      </c>
      <c r="C77" t="s">
        <v>105</v>
      </c>
      <c r="D77" t="s">
        <v>106</v>
      </c>
      <c r="E77" t="s">
        <v>90</v>
      </c>
    </row>
    <row r="78" spans="1:5" x14ac:dyDescent="0.3">
      <c r="A78" t="s">
        <v>100</v>
      </c>
      <c r="B78" t="s">
        <v>101</v>
      </c>
      <c r="C78" s="82">
        <v>0.6</v>
      </c>
      <c r="D78" s="82">
        <v>0.4</v>
      </c>
      <c r="E78" s="82">
        <v>1</v>
      </c>
    </row>
    <row r="79" spans="1:5" x14ac:dyDescent="0.3">
      <c r="A79" t="s">
        <v>100</v>
      </c>
      <c r="B79" t="s">
        <v>102</v>
      </c>
      <c r="C79" s="82">
        <v>0.25</v>
      </c>
      <c r="D79" s="82">
        <v>0.75</v>
      </c>
      <c r="E79" s="82">
        <v>1</v>
      </c>
    </row>
    <row r="80" spans="1:5" x14ac:dyDescent="0.3">
      <c r="A80" t="s">
        <v>100</v>
      </c>
      <c r="B80" t="s">
        <v>103</v>
      </c>
      <c r="C80" s="82">
        <v>0.5</v>
      </c>
      <c r="D80" s="82">
        <v>0.5</v>
      </c>
      <c r="E80" s="82">
        <v>1</v>
      </c>
    </row>
    <row r="81" spans="1:5" x14ac:dyDescent="0.3">
      <c r="A81" t="s">
        <v>90</v>
      </c>
      <c r="C81" s="82">
        <v>0.41176470588235292</v>
      </c>
      <c r="D81" s="82">
        <v>0.58823529411764708</v>
      </c>
      <c r="E81" s="82">
        <v>1</v>
      </c>
    </row>
    <row r="89" spans="1:5" x14ac:dyDescent="0.3">
      <c r="A89" s="24" t="s">
        <v>17</v>
      </c>
      <c r="B89" t="s" vm="1">
        <v>66</v>
      </c>
    </row>
    <row r="90" spans="1:5" x14ac:dyDescent="0.3">
      <c r="A90" s="20"/>
      <c r="B90" s="26"/>
    </row>
    <row r="91" spans="1:5" x14ac:dyDescent="0.3">
      <c r="A91" s="12" t="s">
        <v>33</v>
      </c>
      <c r="B91" t="s">
        <v>67</v>
      </c>
    </row>
    <row r="92" spans="1:5" x14ac:dyDescent="0.3">
      <c r="A92" t="s">
        <v>69</v>
      </c>
      <c r="B92" s="8">
        <v>2</v>
      </c>
    </row>
    <row r="93" spans="1:5" x14ac:dyDescent="0.3">
      <c r="A93" t="s">
        <v>72</v>
      </c>
      <c r="B93" s="8">
        <v>3</v>
      </c>
    </row>
    <row r="94" spans="1:5" x14ac:dyDescent="0.3">
      <c r="A94" t="s">
        <v>75</v>
      </c>
      <c r="B94" s="8">
        <v>1</v>
      </c>
    </row>
    <row r="95" spans="1:5" x14ac:dyDescent="0.3">
      <c r="A95" t="s">
        <v>78</v>
      </c>
      <c r="B95" s="8">
        <v>1</v>
      </c>
    </row>
    <row r="96" spans="1:5" x14ac:dyDescent="0.3">
      <c r="A96" t="s">
        <v>81</v>
      </c>
      <c r="B96" s="8">
        <v>1</v>
      </c>
    </row>
    <row r="97" spans="1:5" x14ac:dyDescent="0.3">
      <c r="A97" t="s">
        <v>83</v>
      </c>
      <c r="B97" s="8">
        <v>5</v>
      </c>
    </row>
    <row r="98" spans="1:5" x14ac:dyDescent="0.3">
      <c r="A98" t="s">
        <v>86</v>
      </c>
      <c r="B98" s="8">
        <v>1</v>
      </c>
    </row>
    <row r="99" spans="1:5" x14ac:dyDescent="0.3">
      <c r="A99" t="s">
        <v>88</v>
      </c>
      <c r="B99" s="8">
        <v>1</v>
      </c>
    </row>
    <row r="100" spans="1:5" x14ac:dyDescent="0.3">
      <c r="A100" t="s">
        <v>89</v>
      </c>
      <c r="B100" s="8">
        <v>2</v>
      </c>
    </row>
    <row r="101" spans="1:5" x14ac:dyDescent="0.3">
      <c r="A101" t="s">
        <v>90</v>
      </c>
      <c r="B101" s="8">
        <v>17</v>
      </c>
    </row>
    <row r="107" spans="1:5" x14ac:dyDescent="0.3">
      <c r="A107" s="24"/>
      <c r="B107" s="56" t="s">
        <v>17</v>
      </c>
      <c r="C107" s="4"/>
      <c r="D107" s="4"/>
      <c r="E107" s="4"/>
    </row>
    <row r="108" spans="1:5" x14ac:dyDescent="0.3">
      <c r="A108" s="24"/>
      <c r="B108" s="4" t="s">
        <v>68</v>
      </c>
      <c r="C108" s="4" t="s">
        <v>63</v>
      </c>
      <c r="D108" s="4" t="s">
        <v>64</v>
      </c>
      <c r="E108" s="4" t="s">
        <v>90</v>
      </c>
    </row>
    <row r="109" spans="1:5" x14ac:dyDescent="0.3">
      <c r="A109" t="s">
        <v>67</v>
      </c>
      <c r="B109" s="81">
        <v>4</v>
      </c>
      <c r="C109" s="81">
        <v>5</v>
      </c>
      <c r="D109" s="81">
        <v>8</v>
      </c>
      <c r="E109" s="81">
        <v>17</v>
      </c>
    </row>
    <row r="119" spans="1:5" x14ac:dyDescent="0.3">
      <c r="A119" s="12" t="s">
        <v>67</v>
      </c>
      <c r="B119" s="56" t="s">
        <v>17</v>
      </c>
      <c r="C119" s="41"/>
      <c r="D119" s="41"/>
      <c r="E119" s="41"/>
    </row>
    <row r="120" spans="1:5" x14ac:dyDescent="0.3">
      <c r="A120" s="12" t="s">
        <v>30</v>
      </c>
      <c r="B120" s="4" t="s">
        <v>68</v>
      </c>
      <c r="C120" s="41" t="s">
        <v>63</v>
      </c>
      <c r="D120" s="41" t="s">
        <v>64</v>
      </c>
      <c r="E120" s="41" t="s">
        <v>65</v>
      </c>
    </row>
    <row r="121" spans="1:5" x14ac:dyDescent="0.3">
      <c r="A121" t="s">
        <v>71</v>
      </c>
      <c r="B121" s="81">
        <v>1</v>
      </c>
      <c r="C121" s="80">
        <v>2</v>
      </c>
      <c r="D121" s="80">
        <v>1</v>
      </c>
      <c r="E121" s="80">
        <v>4</v>
      </c>
    </row>
    <row r="122" spans="1:5" x14ac:dyDescent="0.3">
      <c r="A122" t="s">
        <v>74</v>
      </c>
      <c r="B122" s="81">
        <v>1</v>
      </c>
      <c r="C122" s="80"/>
      <c r="D122" s="80">
        <v>2</v>
      </c>
      <c r="E122" s="80">
        <v>3</v>
      </c>
    </row>
    <row r="123" spans="1:5" x14ac:dyDescent="0.3">
      <c r="A123" t="s">
        <v>77</v>
      </c>
      <c r="B123" s="81">
        <v>1</v>
      </c>
      <c r="C123" s="80"/>
      <c r="D123" s="80">
        <v>1</v>
      </c>
      <c r="E123" s="80">
        <v>2</v>
      </c>
    </row>
    <row r="124" spans="1:5" x14ac:dyDescent="0.3">
      <c r="A124" t="s">
        <v>80</v>
      </c>
      <c r="B124" s="81"/>
      <c r="C124" s="80">
        <v>1</v>
      </c>
      <c r="D124" s="80"/>
      <c r="E124" s="80">
        <v>1</v>
      </c>
    </row>
    <row r="125" spans="1:5" x14ac:dyDescent="0.3">
      <c r="A125" t="s">
        <v>82</v>
      </c>
      <c r="B125" s="81"/>
      <c r="C125" s="80"/>
      <c r="D125" s="80">
        <v>1</v>
      </c>
      <c r="E125" s="80">
        <v>1</v>
      </c>
    </row>
    <row r="126" spans="1:5" x14ac:dyDescent="0.3">
      <c r="A126" t="s">
        <v>85</v>
      </c>
      <c r="B126" s="81">
        <v>1</v>
      </c>
      <c r="C126" s="80">
        <v>1</v>
      </c>
      <c r="D126" s="80">
        <v>2</v>
      </c>
      <c r="E126" s="80">
        <v>4</v>
      </c>
    </row>
    <row r="127" spans="1:5" x14ac:dyDescent="0.3">
      <c r="A127" t="s">
        <v>87</v>
      </c>
      <c r="B127" s="81"/>
      <c r="C127" s="80">
        <v>1</v>
      </c>
      <c r="D127" s="80">
        <v>1</v>
      </c>
      <c r="E127" s="80">
        <v>2</v>
      </c>
    </row>
    <row r="128" spans="1:5" x14ac:dyDescent="0.3">
      <c r="A128" t="s">
        <v>65</v>
      </c>
      <c r="B128" s="81">
        <v>4</v>
      </c>
      <c r="C128" s="81">
        <v>5</v>
      </c>
      <c r="D128" s="81">
        <v>8</v>
      </c>
      <c r="E128" s="81">
        <v>17</v>
      </c>
    </row>
    <row r="132" spans="1:5" x14ac:dyDescent="0.3">
      <c r="A132" s="24" t="s">
        <v>67</v>
      </c>
      <c r="B132" s="12" t="s">
        <v>17</v>
      </c>
    </row>
    <row r="133" spans="1:5" x14ac:dyDescent="0.3">
      <c r="A133" s="12" t="s">
        <v>28</v>
      </c>
      <c r="B133" s="1" t="s">
        <v>68</v>
      </c>
      <c r="C133" s="1" t="s">
        <v>63</v>
      </c>
      <c r="D133" s="1" t="s">
        <v>64</v>
      </c>
      <c r="E133" s="1" t="s">
        <v>65</v>
      </c>
    </row>
    <row r="134" spans="1:5" x14ac:dyDescent="0.3">
      <c r="A134" t="s">
        <v>70</v>
      </c>
      <c r="B134" s="83">
        <v>1</v>
      </c>
      <c r="C134" s="83">
        <v>1</v>
      </c>
      <c r="D134" s="83">
        <v>2</v>
      </c>
      <c r="E134" s="83">
        <v>4</v>
      </c>
    </row>
    <row r="135" spans="1:5" x14ac:dyDescent="0.3">
      <c r="A135" t="s">
        <v>73</v>
      </c>
      <c r="B135" s="83"/>
      <c r="C135" s="83">
        <v>4</v>
      </c>
      <c r="D135" s="83">
        <v>3</v>
      </c>
      <c r="E135" s="83">
        <v>7</v>
      </c>
    </row>
    <row r="136" spans="1:5" x14ac:dyDescent="0.3">
      <c r="A136" t="s">
        <v>76</v>
      </c>
      <c r="B136" s="83"/>
      <c r="C136" s="83"/>
      <c r="D136" s="83">
        <v>2</v>
      </c>
      <c r="E136" s="83">
        <v>2</v>
      </c>
    </row>
    <row r="137" spans="1:5" x14ac:dyDescent="0.3">
      <c r="A137" t="s">
        <v>79</v>
      </c>
      <c r="B137" s="83"/>
      <c r="C137" s="83"/>
      <c r="D137" s="83">
        <v>1</v>
      </c>
      <c r="E137" s="83">
        <v>1</v>
      </c>
    </row>
    <row r="138" spans="1:5" x14ac:dyDescent="0.3">
      <c r="A138" t="s">
        <v>72</v>
      </c>
      <c r="B138" s="83">
        <v>2</v>
      </c>
      <c r="C138" s="83"/>
      <c r="D138" s="83"/>
      <c r="E138" s="83">
        <v>2</v>
      </c>
    </row>
    <row r="139" spans="1:5" x14ac:dyDescent="0.3">
      <c r="A139" t="s">
        <v>84</v>
      </c>
      <c r="B139" s="83">
        <v>1</v>
      </c>
      <c r="C139" s="83"/>
      <c r="D139" s="83"/>
      <c r="E139" s="83">
        <v>1</v>
      </c>
    </row>
    <row r="140" spans="1:5" x14ac:dyDescent="0.3">
      <c r="A140" t="s">
        <v>65</v>
      </c>
      <c r="B140" s="83">
        <v>4</v>
      </c>
      <c r="C140" s="83">
        <v>5</v>
      </c>
      <c r="D140" s="83">
        <v>8</v>
      </c>
      <c r="E140" s="83">
        <v>17</v>
      </c>
    </row>
  </sheetData>
  <pageMargins left="0.7" right="0.7" top="0.75" bottom="0.75" header="0.3" footer="0.3"/>
  <pageSetup orientation="portrait" r:id="rId11"/>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88A21-9B43-40AA-8879-796532170691}">
  <sheetPr codeName="Sheet1"/>
  <dimension ref="A1:A18"/>
  <sheetViews>
    <sheetView workbookViewId="0">
      <selection activeCell="A22" sqref="A22"/>
    </sheetView>
  </sheetViews>
  <sheetFormatPr defaultRowHeight="14.4" x14ac:dyDescent="0.3"/>
  <cols>
    <col min="1" max="1" width="113.6640625" style="1" customWidth="1"/>
  </cols>
  <sheetData>
    <row r="1" spans="1:1" ht="18" x14ac:dyDescent="0.35">
      <c r="A1" s="45" t="s">
        <v>108</v>
      </c>
    </row>
    <row r="2" spans="1:1" x14ac:dyDescent="0.3">
      <c r="A2" s="46">
        <v>44607</v>
      </c>
    </row>
    <row r="3" spans="1:1" x14ac:dyDescent="0.3">
      <c r="A3" s="47"/>
    </row>
    <row r="4" spans="1:1" ht="28.8" x14ac:dyDescent="0.3">
      <c r="A4" s="48" t="s">
        <v>109</v>
      </c>
    </row>
    <row r="5" spans="1:1" x14ac:dyDescent="0.3">
      <c r="A5" s="48"/>
    </row>
    <row r="6" spans="1:1" x14ac:dyDescent="0.3">
      <c r="A6" s="1" t="s">
        <v>110</v>
      </c>
    </row>
    <row r="8" spans="1:1" ht="28.8" x14ac:dyDescent="0.3">
      <c r="A8" s="15" t="s">
        <v>111</v>
      </c>
    </row>
    <row r="10" spans="1:1" ht="28.8" x14ac:dyDescent="0.3">
      <c r="A10" s="48" t="s">
        <v>112</v>
      </c>
    </row>
    <row r="12" spans="1:1" ht="28.8" x14ac:dyDescent="0.3">
      <c r="A12" s="49" t="s">
        <v>113</v>
      </c>
    </row>
    <row r="14" spans="1:1" x14ac:dyDescent="0.3">
      <c r="A14" s="1" t="s">
        <v>114</v>
      </c>
    </row>
    <row r="16" spans="1:1" ht="28.8" x14ac:dyDescent="0.3">
      <c r="A16" s="1" t="s">
        <v>115</v>
      </c>
    </row>
    <row r="18" spans="1:1" x14ac:dyDescent="0.3">
      <c r="A18" s="1" t="s">
        <v>116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80F3C-37B0-4570-9C0E-E4F31E097071}">
  <sheetPr codeName="Sheet4"/>
  <dimension ref="A1:P31"/>
  <sheetViews>
    <sheetView zoomScale="120" zoomScaleNormal="120" workbookViewId="0">
      <selection activeCell="G15" sqref="G15"/>
    </sheetView>
  </sheetViews>
  <sheetFormatPr defaultRowHeight="14.4" x14ac:dyDescent="0.3"/>
  <cols>
    <col min="1" max="1" width="31.6640625" customWidth="1"/>
    <col min="2" max="2" width="29.109375" customWidth="1"/>
    <col min="3" max="3" width="28.33203125" customWidth="1"/>
    <col min="4" max="4" width="33.5546875" customWidth="1"/>
    <col min="5" max="5" width="30.33203125" customWidth="1"/>
    <col min="6" max="6" width="34.44140625" customWidth="1"/>
    <col min="7" max="7" width="21.6640625" customWidth="1"/>
    <col min="8" max="8" width="34.5546875" customWidth="1"/>
    <col min="9" max="9" width="35.88671875" customWidth="1"/>
    <col min="10" max="10" width="20.6640625" customWidth="1"/>
    <col min="11" max="11" width="29.33203125" customWidth="1"/>
    <col min="12" max="12" width="29.44140625" customWidth="1"/>
    <col min="13" max="13" width="31" customWidth="1"/>
    <col min="14" max="14" width="32.6640625" customWidth="1"/>
    <col min="15" max="15" width="24" customWidth="1"/>
    <col min="16" max="16" width="17" customWidth="1"/>
  </cols>
  <sheetData>
    <row r="1" spans="1:16" x14ac:dyDescent="0.3">
      <c r="A1" t="s">
        <v>117</v>
      </c>
    </row>
    <row r="2" spans="1:16" x14ac:dyDescent="0.3">
      <c r="A2" s="69" t="s">
        <v>118</v>
      </c>
      <c r="B2" s="69"/>
    </row>
    <row r="4" spans="1:16" x14ac:dyDescent="0.3">
      <c r="A4" s="65" t="s">
        <v>119</v>
      </c>
      <c r="B4" s="66" t="s">
        <v>120</v>
      </c>
      <c r="C4" s="66" t="s">
        <v>121</v>
      </c>
      <c r="D4" s="66" t="s">
        <v>122</v>
      </c>
      <c r="E4" s="66" t="s">
        <v>123</v>
      </c>
      <c r="F4" s="66" t="s">
        <v>124</v>
      </c>
      <c r="G4" s="66" t="s">
        <v>125</v>
      </c>
      <c r="H4" s="66" t="s">
        <v>126</v>
      </c>
      <c r="I4" s="66" t="s">
        <v>127</v>
      </c>
      <c r="J4" s="66" t="s">
        <v>128</v>
      </c>
      <c r="K4" s="66" t="s">
        <v>129</v>
      </c>
      <c r="L4" s="66" t="s">
        <v>130</v>
      </c>
      <c r="M4" s="66" t="s">
        <v>131</v>
      </c>
      <c r="N4" s="66" t="s">
        <v>132</v>
      </c>
      <c r="O4" s="66" t="s">
        <v>133</v>
      </c>
      <c r="P4" s="64" t="s">
        <v>134</v>
      </c>
    </row>
    <row r="5" spans="1:16" x14ac:dyDescent="0.3">
      <c r="A5" s="67" t="s">
        <v>135</v>
      </c>
      <c r="B5" s="67" t="s">
        <v>136</v>
      </c>
      <c r="C5" s="67" t="s">
        <v>137</v>
      </c>
      <c r="D5" s="67" t="s">
        <v>228</v>
      </c>
      <c r="E5" s="67" t="s">
        <v>88</v>
      </c>
      <c r="F5" s="67" t="s">
        <v>225</v>
      </c>
      <c r="G5" s="68" t="s">
        <v>229</v>
      </c>
      <c r="H5" s="68" t="s">
        <v>138</v>
      </c>
      <c r="I5" s="68" t="s">
        <v>230</v>
      </c>
      <c r="J5" s="68" t="s">
        <v>139</v>
      </c>
      <c r="K5" s="68" t="s">
        <v>86</v>
      </c>
      <c r="L5" s="68" t="s">
        <v>140</v>
      </c>
      <c r="M5" s="68" t="s">
        <v>225</v>
      </c>
      <c r="N5" s="68" t="s">
        <v>141</v>
      </c>
      <c r="O5" s="68" t="s">
        <v>88</v>
      </c>
      <c r="P5" s="68" t="s">
        <v>88</v>
      </c>
    </row>
    <row r="6" spans="1:16" x14ac:dyDescent="0.3">
      <c r="A6" s="67" t="s">
        <v>223</v>
      </c>
      <c r="B6" s="67" t="s">
        <v>226</v>
      </c>
      <c r="C6" s="67" t="s">
        <v>227</v>
      </c>
      <c r="D6" s="67" t="s">
        <v>88</v>
      </c>
      <c r="E6" s="67" t="s">
        <v>75</v>
      </c>
      <c r="F6" s="60" t="s">
        <v>224</v>
      </c>
      <c r="G6" s="71" t="s">
        <v>234</v>
      </c>
      <c r="H6" s="68" t="s">
        <v>88</v>
      </c>
      <c r="I6" s="71" t="s">
        <v>233</v>
      </c>
      <c r="J6" s="68" t="s">
        <v>88</v>
      </c>
      <c r="K6" s="68" t="s">
        <v>69</v>
      </c>
      <c r="L6" s="68" t="s">
        <v>142</v>
      </c>
      <c r="M6" s="68" t="s">
        <v>224</v>
      </c>
      <c r="N6" s="68" t="s">
        <v>78</v>
      </c>
      <c r="O6" s="68" t="s">
        <v>75</v>
      </c>
      <c r="P6" s="68" t="s">
        <v>75</v>
      </c>
    </row>
    <row r="7" spans="1:16" x14ac:dyDescent="0.3">
      <c r="A7" s="67" t="s">
        <v>88</v>
      </c>
      <c r="B7" s="67" t="s">
        <v>88</v>
      </c>
      <c r="C7" s="67" t="s">
        <v>88</v>
      </c>
      <c r="D7" s="68" t="s">
        <v>75</v>
      </c>
      <c r="E7" s="67" t="s">
        <v>89</v>
      </c>
      <c r="F7" s="60" t="s">
        <v>147</v>
      </c>
      <c r="G7" s="68" t="s">
        <v>88</v>
      </c>
      <c r="H7" s="68" t="s">
        <v>75</v>
      </c>
      <c r="I7" s="68" t="s">
        <v>88</v>
      </c>
      <c r="J7" s="68" t="s">
        <v>75</v>
      </c>
      <c r="K7" s="68" t="s">
        <v>143</v>
      </c>
      <c r="L7" s="68" t="s">
        <v>88</v>
      </c>
      <c r="M7" s="68" t="s">
        <v>147</v>
      </c>
      <c r="N7" s="68" t="s">
        <v>144</v>
      </c>
      <c r="O7" s="67" t="s">
        <v>89</v>
      </c>
      <c r="P7" s="61" t="s">
        <v>89</v>
      </c>
    </row>
    <row r="8" spans="1:16" x14ac:dyDescent="0.3">
      <c r="A8" s="67" t="s">
        <v>75</v>
      </c>
      <c r="B8" s="68" t="s">
        <v>75</v>
      </c>
      <c r="C8" s="68" t="s">
        <v>75</v>
      </c>
      <c r="D8" s="68" t="s">
        <v>89</v>
      </c>
      <c r="E8" s="67" t="s">
        <v>145</v>
      </c>
      <c r="F8" s="60" t="s">
        <v>88</v>
      </c>
      <c r="G8" s="68" t="s">
        <v>75</v>
      </c>
      <c r="H8" s="68" t="s">
        <v>89</v>
      </c>
      <c r="I8" s="68" t="s">
        <v>75</v>
      </c>
      <c r="J8" s="68" t="s">
        <v>89</v>
      </c>
      <c r="K8" s="68" t="s">
        <v>88</v>
      </c>
      <c r="L8" s="68" t="s">
        <v>75</v>
      </c>
      <c r="M8" s="68" t="s">
        <v>88</v>
      </c>
      <c r="N8" s="68" t="s">
        <v>232</v>
      </c>
      <c r="O8" s="67" t="s">
        <v>145</v>
      </c>
      <c r="P8" s="61" t="s">
        <v>145</v>
      </c>
    </row>
    <row r="9" spans="1:16" x14ac:dyDescent="0.3">
      <c r="A9" s="60" t="s">
        <v>89</v>
      </c>
      <c r="B9" s="68" t="s">
        <v>89</v>
      </c>
      <c r="C9" s="68" t="s">
        <v>89</v>
      </c>
      <c r="D9" s="68" t="s">
        <v>145</v>
      </c>
      <c r="E9" s="67" t="s">
        <v>146</v>
      </c>
      <c r="F9" s="60" t="s">
        <v>75</v>
      </c>
      <c r="G9" s="68" t="s">
        <v>89</v>
      </c>
      <c r="H9" s="68" t="s">
        <v>145</v>
      </c>
      <c r="I9" s="68" t="s">
        <v>89</v>
      </c>
      <c r="J9" s="68" t="s">
        <v>145</v>
      </c>
      <c r="K9" s="68" t="s">
        <v>75</v>
      </c>
      <c r="L9" s="68" t="s">
        <v>89</v>
      </c>
      <c r="M9" s="68" t="s">
        <v>75</v>
      </c>
      <c r="N9" s="68" t="s">
        <v>145</v>
      </c>
      <c r="O9" s="71" t="s">
        <v>148</v>
      </c>
      <c r="P9" s="61" t="s">
        <v>81</v>
      </c>
    </row>
    <row r="10" spans="1:16" x14ac:dyDescent="0.3">
      <c r="A10" s="62" t="s">
        <v>145</v>
      </c>
      <c r="B10" s="68" t="s">
        <v>145</v>
      </c>
      <c r="C10" s="68" t="s">
        <v>145</v>
      </c>
      <c r="D10" s="68" t="s">
        <v>155</v>
      </c>
      <c r="E10" s="67" t="s">
        <v>81</v>
      </c>
      <c r="F10" s="60" t="s">
        <v>89</v>
      </c>
      <c r="G10" s="68" t="s">
        <v>145</v>
      </c>
      <c r="H10" s="71" t="s">
        <v>150</v>
      </c>
      <c r="I10" s="68" t="s">
        <v>145</v>
      </c>
      <c r="J10" s="68" t="s">
        <v>152</v>
      </c>
      <c r="K10" s="68" t="s">
        <v>89</v>
      </c>
      <c r="L10" s="68" t="s">
        <v>145</v>
      </c>
      <c r="M10" s="68" t="s">
        <v>89</v>
      </c>
      <c r="N10" s="68" t="s">
        <v>88</v>
      </c>
      <c r="O10" s="67" t="s">
        <v>81</v>
      </c>
      <c r="P10" s="61"/>
    </row>
    <row r="11" spans="1:16" x14ac:dyDescent="0.3">
      <c r="A11" s="62" t="s">
        <v>157</v>
      </c>
      <c r="B11" s="68" t="s">
        <v>153</v>
      </c>
      <c r="C11" s="68" t="s">
        <v>154</v>
      </c>
      <c r="D11" s="68" t="s">
        <v>81</v>
      </c>
      <c r="E11" s="67"/>
      <c r="F11" s="68" t="s">
        <v>145</v>
      </c>
      <c r="G11" s="71" t="s">
        <v>149</v>
      </c>
      <c r="H11" s="68" t="s">
        <v>81</v>
      </c>
      <c r="I11" s="71" t="s">
        <v>151</v>
      </c>
      <c r="J11" s="68" t="s">
        <v>81</v>
      </c>
      <c r="K11" s="68" t="s">
        <v>145</v>
      </c>
      <c r="L11" s="68" t="s">
        <v>156</v>
      </c>
      <c r="M11" s="68" t="s">
        <v>145</v>
      </c>
      <c r="N11" s="68" t="s">
        <v>75</v>
      </c>
      <c r="O11" s="67"/>
      <c r="P11" s="61"/>
    </row>
    <row r="12" spans="1:16" x14ac:dyDescent="0.3">
      <c r="A12" s="62" t="s">
        <v>81</v>
      </c>
      <c r="B12" s="68" t="s">
        <v>81</v>
      </c>
      <c r="C12" s="68" t="s">
        <v>81</v>
      </c>
      <c r="E12" s="67"/>
      <c r="F12" s="79" t="s">
        <v>159</v>
      </c>
      <c r="G12" s="68" t="s">
        <v>81</v>
      </c>
      <c r="H12" s="67"/>
      <c r="I12" s="68" t="s">
        <v>81</v>
      </c>
      <c r="J12" s="68"/>
      <c r="K12" s="68" t="s">
        <v>158</v>
      </c>
      <c r="L12" s="68" t="s">
        <v>81</v>
      </c>
      <c r="M12" s="68" t="s">
        <v>160</v>
      </c>
      <c r="N12" s="68" t="s">
        <v>89</v>
      </c>
      <c r="O12" s="67"/>
      <c r="P12" s="61"/>
    </row>
    <row r="13" spans="1:16" x14ac:dyDescent="0.3">
      <c r="B13" s="68"/>
      <c r="C13" s="68"/>
      <c r="D13" s="68"/>
      <c r="E13" s="68"/>
      <c r="F13" s="68" t="s">
        <v>81</v>
      </c>
      <c r="G13" s="68"/>
      <c r="H13" s="68"/>
      <c r="I13" s="68"/>
      <c r="J13" s="68"/>
      <c r="K13" s="68" t="s">
        <v>81</v>
      </c>
      <c r="L13" s="68"/>
      <c r="M13" s="68" t="s">
        <v>81</v>
      </c>
      <c r="N13" s="68" t="s">
        <v>231</v>
      </c>
      <c r="O13" s="68"/>
      <c r="P13" s="63"/>
    </row>
    <row r="14" spans="1:16" x14ac:dyDescent="0.3">
      <c r="A14" s="62"/>
      <c r="B14" s="68"/>
      <c r="C14" s="68"/>
      <c r="D14" s="68"/>
      <c r="E14" s="68"/>
      <c r="G14" s="68"/>
      <c r="H14" s="68"/>
      <c r="I14" s="68"/>
      <c r="J14" s="68"/>
      <c r="K14" s="68"/>
      <c r="L14" s="68"/>
      <c r="M14" s="68"/>
      <c r="N14" s="68" t="s">
        <v>161</v>
      </c>
      <c r="O14" s="68"/>
      <c r="P14" s="63"/>
    </row>
    <row r="15" spans="1:16" x14ac:dyDescent="0.3">
      <c r="A15" s="62"/>
      <c r="B15" s="68"/>
      <c r="C15" s="68"/>
      <c r="D15" s="68"/>
      <c r="E15" s="68"/>
      <c r="G15" s="68"/>
      <c r="H15" s="68"/>
      <c r="I15" s="68"/>
      <c r="J15" s="68"/>
      <c r="K15" s="68"/>
      <c r="L15" s="68"/>
      <c r="M15" s="68"/>
      <c r="N15" s="68" t="s">
        <v>81</v>
      </c>
      <c r="O15" s="68"/>
      <c r="P15" s="63"/>
    </row>
    <row r="16" spans="1:16" x14ac:dyDescent="0.3">
      <c r="A16" s="62"/>
      <c r="B16" s="68"/>
      <c r="C16" s="68"/>
      <c r="D16" s="68"/>
      <c r="E16" s="68"/>
      <c r="F16" s="68"/>
      <c r="G16" s="68"/>
      <c r="H16" s="68"/>
      <c r="I16" s="68"/>
      <c r="J16" s="68"/>
      <c r="K16" s="68"/>
      <c r="L16" s="68"/>
      <c r="M16" s="68"/>
      <c r="N16" s="68"/>
      <c r="O16" s="68"/>
      <c r="P16" s="63"/>
    </row>
    <row r="17" spans="1:16" x14ac:dyDescent="0.3">
      <c r="A17" s="62"/>
      <c r="B17" s="68"/>
      <c r="C17" s="68"/>
      <c r="D17" s="68"/>
      <c r="E17" s="68"/>
      <c r="F17" s="68"/>
      <c r="G17" s="68"/>
      <c r="H17" s="68"/>
      <c r="I17" s="68"/>
      <c r="J17" s="68"/>
      <c r="K17" s="68"/>
      <c r="L17" s="68"/>
      <c r="M17" s="68"/>
      <c r="N17" s="68"/>
      <c r="O17" s="68"/>
      <c r="P17" s="63"/>
    </row>
    <row r="18" spans="1:16" x14ac:dyDescent="0.3">
      <c r="A18" s="62"/>
      <c r="B18" s="68"/>
      <c r="C18" s="68"/>
      <c r="D18" s="68"/>
      <c r="E18" s="68"/>
      <c r="F18" s="68"/>
      <c r="G18" s="68"/>
      <c r="H18" s="68"/>
      <c r="I18" s="68"/>
      <c r="J18" s="68"/>
      <c r="K18" s="68"/>
      <c r="L18" s="68"/>
      <c r="M18" s="68"/>
      <c r="N18" s="68"/>
      <c r="O18" s="68"/>
      <c r="P18" s="63"/>
    </row>
    <row r="19" spans="1:16" x14ac:dyDescent="0.3">
      <c r="A19" s="62"/>
      <c r="B19" s="68"/>
      <c r="C19" s="68"/>
      <c r="D19" s="68"/>
      <c r="E19" s="68"/>
      <c r="F19" s="68"/>
      <c r="G19" s="68"/>
      <c r="H19" s="68"/>
      <c r="I19" s="68"/>
      <c r="J19" s="68"/>
      <c r="K19" s="68"/>
      <c r="L19" s="68"/>
      <c r="M19" s="68"/>
      <c r="N19" s="68"/>
      <c r="O19" s="68"/>
      <c r="P19" s="63"/>
    </row>
    <row r="20" spans="1:16" x14ac:dyDescent="0.3">
      <c r="A20" s="62"/>
      <c r="B20" s="68"/>
      <c r="C20" s="68"/>
      <c r="D20" s="68"/>
      <c r="E20" s="68"/>
      <c r="F20" s="68"/>
      <c r="G20" s="68"/>
      <c r="H20" s="68"/>
      <c r="I20" s="68"/>
      <c r="J20" s="68"/>
      <c r="K20" s="68"/>
      <c r="L20" s="68"/>
      <c r="M20" s="68"/>
      <c r="N20" s="68"/>
      <c r="O20" s="68"/>
      <c r="P20" s="63"/>
    </row>
    <row r="21" spans="1:16" x14ac:dyDescent="0.3">
      <c r="A21" s="62"/>
      <c r="B21" s="68"/>
      <c r="C21" s="68"/>
      <c r="D21" s="68"/>
      <c r="E21" s="68"/>
      <c r="F21" s="68"/>
      <c r="G21" s="68"/>
      <c r="H21" s="68"/>
      <c r="I21" s="68"/>
      <c r="J21" s="68"/>
      <c r="K21" s="68"/>
      <c r="L21" s="68"/>
      <c r="M21" s="68"/>
      <c r="N21" s="68"/>
      <c r="O21" s="68"/>
      <c r="P21" s="63"/>
    </row>
    <row r="22" spans="1:16" x14ac:dyDescent="0.3">
      <c r="A22" s="62"/>
      <c r="B22" s="68"/>
      <c r="C22" s="68"/>
      <c r="D22" s="68"/>
      <c r="E22" s="68"/>
      <c r="F22" s="68"/>
      <c r="G22" s="68"/>
      <c r="H22" s="68"/>
      <c r="I22" s="68"/>
      <c r="J22" s="68"/>
      <c r="K22" s="68"/>
      <c r="L22" s="68"/>
      <c r="M22" s="68"/>
      <c r="N22" s="68"/>
      <c r="O22" s="68"/>
      <c r="P22" s="63"/>
    </row>
    <row r="23" spans="1:16" x14ac:dyDescent="0.3">
      <c r="A23" s="62"/>
      <c r="B23" s="68"/>
      <c r="C23" s="68"/>
      <c r="D23" s="68"/>
      <c r="E23" s="68"/>
      <c r="F23" s="68"/>
      <c r="G23" s="68"/>
      <c r="H23" s="68"/>
      <c r="I23" s="68"/>
      <c r="J23" s="68"/>
      <c r="K23" s="68"/>
      <c r="L23" s="68"/>
      <c r="M23" s="68"/>
      <c r="N23" s="68"/>
      <c r="O23" s="68"/>
      <c r="P23" s="63"/>
    </row>
    <row r="24" spans="1:16" x14ac:dyDescent="0.3">
      <c r="A24" s="62"/>
      <c r="B24" s="68"/>
      <c r="C24" s="68"/>
      <c r="D24" s="68"/>
      <c r="E24" s="68"/>
      <c r="F24" s="68"/>
      <c r="G24" s="68"/>
      <c r="H24" s="68"/>
      <c r="I24" s="68"/>
      <c r="J24" s="68"/>
      <c r="K24" s="68"/>
      <c r="L24" s="68"/>
      <c r="M24" s="68"/>
      <c r="N24" s="68"/>
      <c r="O24" s="68"/>
      <c r="P24" s="63"/>
    </row>
    <row r="25" spans="1:16" x14ac:dyDescent="0.3">
      <c r="A25" s="62"/>
      <c r="B25" s="68"/>
      <c r="C25" s="68"/>
      <c r="D25" s="68"/>
      <c r="E25" s="68"/>
      <c r="F25" s="68"/>
      <c r="G25" s="68"/>
      <c r="H25" s="68"/>
      <c r="I25" s="68"/>
      <c r="J25" s="68"/>
      <c r="K25" s="68"/>
      <c r="L25" s="68"/>
      <c r="M25" s="68"/>
      <c r="N25" s="68"/>
      <c r="O25" s="68"/>
      <c r="P25" s="63"/>
    </row>
    <row r="26" spans="1:16" x14ac:dyDescent="0.3">
      <c r="A26" s="70"/>
      <c r="B26" s="70"/>
      <c r="C26" s="70"/>
      <c r="D26" s="70"/>
      <c r="E26" s="70"/>
      <c r="F26" s="70"/>
      <c r="G26" s="70"/>
      <c r="H26" s="70"/>
      <c r="I26" s="70"/>
      <c r="J26" s="70"/>
      <c r="K26" s="70"/>
      <c r="L26" s="70"/>
      <c r="M26" s="70"/>
      <c r="N26" s="70"/>
      <c r="O26" s="70"/>
      <c r="P26" s="70"/>
    </row>
    <row r="27" spans="1:16" x14ac:dyDescent="0.3">
      <c r="A27" s="70"/>
      <c r="B27" s="70"/>
      <c r="C27" s="70"/>
      <c r="D27" s="70"/>
      <c r="E27" s="70"/>
      <c r="F27" s="70"/>
      <c r="G27" s="70"/>
      <c r="H27" s="70"/>
      <c r="I27" s="70"/>
      <c r="J27" s="70"/>
      <c r="K27" s="70"/>
      <c r="L27" s="70"/>
      <c r="M27" s="70"/>
      <c r="N27" s="70"/>
      <c r="O27" s="70"/>
      <c r="P27" s="70"/>
    </row>
    <row r="28" spans="1:16" x14ac:dyDescent="0.3">
      <c r="A28" t="s">
        <v>162</v>
      </c>
    </row>
    <row r="29" spans="1:16" x14ac:dyDescent="0.3">
      <c r="A29" t="s">
        <v>163</v>
      </c>
    </row>
    <row r="31" spans="1:16" x14ac:dyDescent="0.3">
      <c r="A3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C854-0991-497A-806D-63914102FBB7}">
  <sheetPr codeName="Sheet3"/>
  <dimension ref="A4:J56"/>
  <sheetViews>
    <sheetView topLeftCell="A31" zoomScale="120" zoomScaleNormal="120" workbookViewId="0">
      <selection activeCell="G15" sqref="G15"/>
    </sheetView>
  </sheetViews>
  <sheetFormatPr defaultRowHeight="14.4" x14ac:dyDescent="0.3"/>
  <cols>
    <col min="1" max="1" width="18.109375" customWidth="1"/>
    <col min="3" max="3" width="9.6640625" customWidth="1"/>
    <col min="5" max="5" width="18.44140625" customWidth="1"/>
    <col min="8" max="8" width="42.5546875" customWidth="1"/>
  </cols>
  <sheetData>
    <row r="4" spans="1:10" x14ac:dyDescent="0.3">
      <c r="A4" s="3" t="s">
        <v>165</v>
      </c>
      <c r="E4" s="3" t="s">
        <v>166</v>
      </c>
      <c r="H4" s="3"/>
      <c r="J4" t="s">
        <v>167</v>
      </c>
    </row>
    <row r="5" spans="1:10" x14ac:dyDescent="0.3">
      <c r="A5" s="4" t="s">
        <v>64</v>
      </c>
      <c r="E5" t="s">
        <v>168</v>
      </c>
      <c r="H5" t="s">
        <v>169</v>
      </c>
      <c r="J5">
        <v>0</v>
      </c>
    </row>
    <row r="6" spans="1:10" x14ac:dyDescent="0.3">
      <c r="A6" s="4" t="s">
        <v>63</v>
      </c>
      <c r="E6" t="s">
        <v>170</v>
      </c>
      <c r="H6" t="s">
        <v>64</v>
      </c>
      <c r="J6">
        <v>1</v>
      </c>
    </row>
    <row r="7" spans="1:10" x14ac:dyDescent="0.3">
      <c r="A7" s="4" t="s">
        <v>171</v>
      </c>
      <c r="E7" t="s">
        <v>172</v>
      </c>
      <c r="H7" t="s">
        <v>63</v>
      </c>
      <c r="J7">
        <v>2</v>
      </c>
    </row>
    <row r="8" spans="1:10" x14ac:dyDescent="0.3">
      <c r="E8" t="s">
        <v>173</v>
      </c>
      <c r="H8" t="s">
        <v>174</v>
      </c>
      <c r="J8">
        <v>3</v>
      </c>
    </row>
    <row r="9" spans="1:10" x14ac:dyDescent="0.3">
      <c r="E9" t="s">
        <v>175</v>
      </c>
      <c r="H9" t="s">
        <v>176</v>
      </c>
      <c r="J9">
        <v>4</v>
      </c>
    </row>
    <row r="10" spans="1:10" x14ac:dyDescent="0.3">
      <c r="E10" t="s">
        <v>177</v>
      </c>
      <c r="H10" t="s">
        <v>178</v>
      </c>
      <c r="J10">
        <v>5</v>
      </c>
    </row>
    <row r="11" spans="1:10" x14ac:dyDescent="0.3">
      <c r="A11" s="3" t="s">
        <v>15</v>
      </c>
      <c r="B11" s="3" t="s">
        <v>179</v>
      </c>
      <c r="E11" t="s">
        <v>180</v>
      </c>
      <c r="J11">
        <v>6</v>
      </c>
    </row>
    <row r="12" spans="1:10" x14ac:dyDescent="0.3">
      <c r="A12" t="s">
        <v>73</v>
      </c>
      <c r="B12" t="s">
        <v>73</v>
      </c>
      <c r="E12" t="s">
        <v>181</v>
      </c>
      <c r="J12">
        <v>7</v>
      </c>
    </row>
    <row r="13" spans="1:10" x14ac:dyDescent="0.3">
      <c r="A13" t="s">
        <v>70</v>
      </c>
      <c r="B13" t="s">
        <v>70</v>
      </c>
      <c r="E13" t="s">
        <v>182</v>
      </c>
      <c r="J13">
        <v>8</v>
      </c>
    </row>
    <row r="14" spans="1:10" x14ac:dyDescent="0.3">
      <c r="A14" t="s">
        <v>183</v>
      </c>
      <c r="B14" t="s">
        <v>76</v>
      </c>
      <c r="E14" t="s">
        <v>184</v>
      </c>
      <c r="J14">
        <v>9</v>
      </c>
    </row>
    <row r="15" spans="1:10" x14ac:dyDescent="0.3">
      <c r="A15" t="s">
        <v>185</v>
      </c>
      <c r="B15" t="s">
        <v>76</v>
      </c>
      <c r="E15" t="s">
        <v>186</v>
      </c>
      <c r="H15" s="3" t="s">
        <v>187</v>
      </c>
      <c r="J15">
        <v>10</v>
      </c>
    </row>
    <row r="16" spans="1:10" x14ac:dyDescent="0.3">
      <c r="A16" t="s">
        <v>188</v>
      </c>
      <c r="B16" t="s">
        <v>76</v>
      </c>
      <c r="E16" t="s">
        <v>189</v>
      </c>
      <c r="H16" t="s">
        <v>97</v>
      </c>
      <c r="J16">
        <v>11</v>
      </c>
    </row>
    <row r="17" spans="1:10" x14ac:dyDescent="0.3">
      <c r="A17" t="s">
        <v>190</v>
      </c>
      <c r="B17" t="s">
        <v>76</v>
      </c>
      <c r="E17" t="s">
        <v>191</v>
      </c>
      <c r="H17" t="s">
        <v>192</v>
      </c>
      <c r="J17">
        <v>12</v>
      </c>
    </row>
    <row r="18" spans="1:10" x14ac:dyDescent="0.3">
      <c r="A18" t="s">
        <v>134</v>
      </c>
      <c r="B18" t="s">
        <v>76</v>
      </c>
      <c r="E18" t="s">
        <v>193</v>
      </c>
      <c r="H18" t="s">
        <v>95</v>
      </c>
      <c r="J18">
        <v>13</v>
      </c>
    </row>
    <row r="19" spans="1:10" x14ac:dyDescent="0.3">
      <c r="A19" t="s">
        <v>176</v>
      </c>
      <c r="B19" t="s">
        <v>79</v>
      </c>
      <c r="E19" t="s">
        <v>194</v>
      </c>
      <c r="H19" t="s">
        <v>195</v>
      </c>
      <c r="J19">
        <v>14</v>
      </c>
    </row>
    <row r="20" spans="1:10" x14ac:dyDescent="0.3">
      <c r="A20" t="s">
        <v>178</v>
      </c>
      <c r="B20" t="s">
        <v>84</v>
      </c>
      <c r="E20" t="s">
        <v>196</v>
      </c>
      <c r="H20" t="s">
        <v>134</v>
      </c>
      <c r="J20">
        <v>15</v>
      </c>
    </row>
    <row r="21" spans="1:10" x14ac:dyDescent="0.3">
      <c r="J21">
        <v>16</v>
      </c>
    </row>
    <row r="22" spans="1:10" x14ac:dyDescent="0.3">
      <c r="J22">
        <v>17</v>
      </c>
    </row>
    <row r="23" spans="1:10" x14ac:dyDescent="0.3">
      <c r="A23" t="s">
        <v>197</v>
      </c>
      <c r="H23" s="3" t="s">
        <v>198</v>
      </c>
      <c r="J23">
        <v>18</v>
      </c>
    </row>
    <row r="24" spans="1:10" x14ac:dyDescent="0.3">
      <c r="A24" t="s">
        <v>199</v>
      </c>
      <c r="C24" s="3" t="s">
        <v>200</v>
      </c>
      <c r="D24" s="3" t="s">
        <v>201</v>
      </c>
      <c r="H24" t="s">
        <v>202</v>
      </c>
      <c r="J24">
        <v>19</v>
      </c>
    </row>
    <row r="25" spans="1:10" x14ac:dyDescent="0.3">
      <c r="A25" t="s">
        <v>203</v>
      </c>
      <c r="C25" t="s">
        <v>204</v>
      </c>
      <c r="D25" t="s">
        <v>204</v>
      </c>
      <c r="H25" t="s">
        <v>95</v>
      </c>
      <c r="J25">
        <v>20</v>
      </c>
    </row>
    <row r="26" spans="1:10" x14ac:dyDescent="0.3">
      <c r="A26" t="s">
        <v>205</v>
      </c>
      <c r="C26" s="14" t="s">
        <v>206</v>
      </c>
      <c r="D26" t="s">
        <v>207</v>
      </c>
      <c r="H26" t="s">
        <v>97</v>
      </c>
      <c r="J26" t="s">
        <v>176</v>
      </c>
    </row>
    <row r="27" spans="1:10" x14ac:dyDescent="0.3">
      <c r="A27" t="s">
        <v>208</v>
      </c>
      <c r="C27" t="s">
        <v>209</v>
      </c>
      <c r="D27" t="s">
        <v>207</v>
      </c>
      <c r="H27" t="s">
        <v>94</v>
      </c>
      <c r="J27" t="s">
        <v>178</v>
      </c>
    </row>
    <row r="28" spans="1:10" x14ac:dyDescent="0.3">
      <c r="A28" t="s">
        <v>176</v>
      </c>
      <c r="C28" t="s">
        <v>210</v>
      </c>
      <c r="D28" t="s">
        <v>207</v>
      </c>
      <c r="H28" t="s">
        <v>96</v>
      </c>
    </row>
    <row r="29" spans="1:10" x14ac:dyDescent="0.3">
      <c r="A29" t="s">
        <v>178</v>
      </c>
      <c r="C29" t="s">
        <v>211</v>
      </c>
      <c r="D29" t="s">
        <v>207</v>
      </c>
      <c r="H29" t="s">
        <v>134</v>
      </c>
    </row>
    <row r="30" spans="1:10" x14ac:dyDescent="0.3">
      <c r="C30" t="s">
        <v>212</v>
      </c>
      <c r="D30" t="s">
        <v>207</v>
      </c>
    </row>
    <row r="31" spans="1:10" x14ac:dyDescent="0.3">
      <c r="C31" t="s">
        <v>213</v>
      </c>
      <c r="D31" t="s">
        <v>207</v>
      </c>
    </row>
    <row r="32" spans="1:10" x14ac:dyDescent="0.3">
      <c r="C32" t="s">
        <v>176</v>
      </c>
      <c r="D32" t="s">
        <v>79</v>
      </c>
    </row>
    <row r="33" spans="1:8" x14ac:dyDescent="0.3">
      <c r="C33" t="s">
        <v>178</v>
      </c>
      <c r="D33" t="s">
        <v>84</v>
      </c>
    </row>
    <row r="35" spans="1:8" x14ac:dyDescent="0.3">
      <c r="E35" s="3"/>
      <c r="H35" t="s">
        <v>214</v>
      </c>
    </row>
    <row r="36" spans="1:8" x14ac:dyDescent="0.3">
      <c r="C36" s="3" t="s">
        <v>215</v>
      </c>
      <c r="H36" t="s">
        <v>216</v>
      </c>
    </row>
    <row r="37" spans="1:8" x14ac:dyDescent="0.3">
      <c r="C37" t="s">
        <v>217</v>
      </c>
      <c r="H37" t="s">
        <v>218</v>
      </c>
    </row>
    <row r="38" spans="1:8" x14ac:dyDescent="0.3">
      <c r="C38" t="s">
        <v>219</v>
      </c>
      <c r="H38" t="s">
        <v>220</v>
      </c>
    </row>
    <row r="39" spans="1:8" x14ac:dyDescent="0.3">
      <c r="C39" t="s">
        <v>176</v>
      </c>
      <c r="H39" t="s">
        <v>63</v>
      </c>
    </row>
    <row r="40" spans="1:8" x14ac:dyDescent="0.3">
      <c r="C40" t="s">
        <v>178</v>
      </c>
    </row>
    <row r="44" spans="1:8" x14ac:dyDescent="0.3">
      <c r="A44" t="s">
        <v>35</v>
      </c>
    </row>
    <row r="45" spans="1:8" x14ac:dyDescent="0.3">
      <c r="A45" t="s">
        <v>168</v>
      </c>
    </row>
    <row r="46" spans="1:8" x14ac:dyDescent="0.3">
      <c r="A46" t="s">
        <v>170</v>
      </c>
    </row>
    <row r="47" spans="1:8" x14ac:dyDescent="0.3">
      <c r="A47" t="s">
        <v>172</v>
      </c>
    </row>
    <row r="48" spans="1:8" x14ac:dyDescent="0.3">
      <c r="A48" t="s">
        <v>173</v>
      </c>
    </row>
    <row r="49" spans="1:1" x14ac:dyDescent="0.3">
      <c r="A49" t="s">
        <v>221</v>
      </c>
    </row>
    <row r="50" spans="1:1" x14ac:dyDescent="0.3">
      <c r="A50" t="s">
        <v>222</v>
      </c>
    </row>
    <row r="51" spans="1:1" x14ac:dyDescent="0.3">
      <c r="A51" t="s">
        <v>181</v>
      </c>
    </row>
    <row r="52" spans="1:1" x14ac:dyDescent="0.3">
      <c r="A52" t="s">
        <v>182</v>
      </c>
    </row>
    <row r="53" spans="1:1" x14ac:dyDescent="0.3">
      <c r="A53" t="s">
        <v>186</v>
      </c>
    </row>
    <row r="54" spans="1:1" x14ac:dyDescent="0.3">
      <c r="A54" t="s">
        <v>189</v>
      </c>
    </row>
    <row r="55" spans="1:1" x14ac:dyDescent="0.3">
      <c r="A55" t="s">
        <v>191</v>
      </c>
    </row>
    <row r="56" spans="1:1" x14ac:dyDescent="0.3">
      <c r="A56" t="s">
        <v>193</v>
      </c>
    </row>
  </sheetData>
  <pageMargins left="0.7" right="0.7" top="0.75" bottom="0.75" header="0.3" footer="0.3"/>
  <pageSetup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Data entry</vt:lpstr>
      <vt:lpstr>Dashboard</vt:lpstr>
      <vt:lpstr>Pivots</vt:lpstr>
      <vt:lpstr>Instructions</vt:lpstr>
      <vt:lpstr>Facility Lookups</vt:lpstr>
      <vt:lpstr>lookups</vt:lpstr>
      <vt:lpstr>County</vt:lpstr>
      <vt:lpstr>Gender</vt:lpstr>
      <vt:lpstr>LastTreatment</vt:lpstr>
      <vt:lpstr>NotRetainedReason</vt:lpstr>
      <vt:lpstr>ProviderName</vt:lpstr>
      <vt:lpstr>Reason3Plus</vt:lpstr>
      <vt:lpstr>ReasonNotReferred</vt:lpstr>
      <vt:lpstr>Region</vt:lpstr>
      <vt:lpstr>Total_Contacts</vt:lpstr>
      <vt:lpstr>YesNoUnsure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VanDonsel, Anne</dc:creator>
  <cp:keywords/>
  <dc:description/>
  <cp:lastModifiedBy>Zoller, Jennifer</cp:lastModifiedBy>
  <cp:revision/>
  <dcterms:created xsi:type="dcterms:W3CDTF">2021-10-05T16:31:28Z</dcterms:created>
  <dcterms:modified xsi:type="dcterms:W3CDTF">2022-07-05T20:00:03Z</dcterms:modified>
  <cp:category/>
  <cp:contentStatus/>
</cp:coreProperties>
</file>